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080" activeTab="2"/>
  </bookViews>
  <sheets>
    <sheet name="Invulinstuctie" sheetId="1" r:id="rId1"/>
    <sheet name=" Rekenblad WWB" sheetId="2" r:id="rId2"/>
    <sheet name="Rekenblad AOW-er" sheetId="3" r:id="rId3"/>
    <sheet name="Normen" sheetId="4" r:id="rId4"/>
  </sheets>
  <definedNames>
    <definedName name="_xlfn.COUNTIFS" hidden="1">#NAME?</definedName>
    <definedName name="geslacht">'Normen'!$P$3:$P$4</definedName>
    <definedName name="Keuzelijst_jn">'Normen'!$N$3:$N$4</definedName>
    <definedName name="uitzonderingen">#REF!</definedName>
  </definedNames>
  <calcPr fullCalcOnLoad="1"/>
</workbook>
</file>

<file path=xl/sharedStrings.xml><?xml version="1.0" encoding="utf-8"?>
<sst xmlns="http://schemas.openxmlformats.org/spreadsheetml/2006/main" count="119" uniqueCount="76">
  <si>
    <t>Eénpersoonshuishouden</t>
  </si>
  <si>
    <t>Tweepersoonshuishouden</t>
  </si>
  <si>
    <t>Driepersoonshuishouden</t>
  </si>
  <si>
    <t>Vierpersoonshuishouden</t>
  </si>
  <si>
    <t>Vijfpersoonshuishouden</t>
  </si>
  <si>
    <t>Zespersoonshuishouden</t>
  </si>
  <si>
    <t>Zevenpersoonshuishouden</t>
  </si>
  <si>
    <t>Achtpersoonshuishouden</t>
  </si>
  <si>
    <t>Negenersoonshuishouden</t>
  </si>
  <si>
    <t>Tienpersoonshuishouden</t>
  </si>
  <si>
    <t>Gezinsnorm</t>
  </si>
  <si>
    <t>Basis</t>
  </si>
  <si>
    <t>deel 40%</t>
  </si>
  <si>
    <t>totaal</t>
  </si>
  <si>
    <t>normbedrag pp in %</t>
  </si>
  <si>
    <t>a.</t>
  </si>
  <si>
    <t>b.</t>
  </si>
  <si>
    <t>c.</t>
  </si>
  <si>
    <t>d.</t>
  </si>
  <si>
    <t>die onderwijs volgt waarvoor hij op enig moment tijdens dat onderwijs in aanmerking kan komen voor studiefinanciering op grond van de Wsf 2000</t>
  </si>
  <si>
    <t>die onderwijs volgt waarvoor hij in aanmerking kan komen voor een tegemoetkoming op grond van hoofdstuk 4 van de WTOS</t>
  </si>
  <si>
    <t>die een beroepsopleiding als bedoeld in artikel 7.2.2, eerste lid, onderdelen a tot en met e, van de Wet educatie en beroepsonderwijs in de beroepsbegeleidende leerweg volgt</t>
  </si>
  <si>
    <t>Uitzonderingen</t>
  </si>
  <si>
    <t>met een commerciële schriftelijke overeenkomst als verhuurder, huurder, onderverhuurder, onderhuurder, kostgever of kostganger van een derde met wie belanghebbende ook een commerciële huur- onderhuur- of kostgangersrelatie heeft</t>
  </si>
  <si>
    <t>leerling beroepsbegeleidende leerweg (Web)</t>
  </si>
  <si>
    <t>≥ 21 jaar?</t>
  </si>
  <si>
    <t>ja</t>
  </si>
  <si>
    <t>nee</t>
  </si>
  <si>
    <t>medewoner 1</t>
  </si>
  <si>
    <t>geb</t>
  </si>
  <si>
    <t>medewoner 2</t>
  </si>
  <si>
    <t>medewoner 3</t>
  </si>
  <si>
    <t>medewoner 4</t>
  </si>
  <si>
    <t>medewoner 5</t>
  </si>
  <si>
    <t>medewoner 6</t>
  </si>
  <si>
    <t>medewoner 7</t>
  </si>
  <si>
    <t>medewoner 8</t>
  </si>
  <si>
    <t>medewoner 9</t>
  </si>
  <si>
    <t>naam</t>
  </si>
  <si>
    <t>geslacht</t>
  </si>
  <si>
    <t>man</t>
  </si>
  <si>
    <t>vrouw</t>
  </si>
  <si>
    <t>klant</t>
  </si>
  <si>
    <t>voortgezet onderwijs of VAVO, aanspraak WTOS</t>
  </si>
  <si>
    <t>commerciële woonsituatie met klant</t>
  </si>
  <si>
    <t>commerciële woonsituatie met een derde</t>
  </si>
  <si>
    <t>studerend, aanspraak WSF</t>
  </si>
  <si>
    <t>belanghebbende:</t>
  </si>
  <si>
    <t>Keuzelijst_jn</t>
  </si>
  <si>
    <t>telt mee?</t>
  </si>
  <si>
    <t>aantal "ja"</t>
  </si>
  <si>
    <t>norm</t>
  </si>
  <si>
    <t>leeftijd</t>
  </si>
  <si>
    <t>van &lt; 21 jaar</t>
  </si>
  <si>
    <t xml:space="preserve">geen bloed- of aanverwant van belanghebbende in de 1e of 2e graad, met een commerciële schriftelijke overeenkomst als verhuurder, huurder, onderverhuurder, onderhuurder, kostgever of kostganger van belanghebbende </t>
  </si>
  <si>
    <t>De inwonende persoon (art. 22a, vijfde lid):</t>
  </si>
  <si>
    <t>Let op: alleen voor klant die 21 jaar of ouder is, maar jonger dan AOW-gerechtigde leeftijd</t>
  </si>
  <si>
    <t>Gezinsnorm AOW-gerechtigde</t>
  </si>
  <si>
    <t>Let op: rekenblad alleen voor bijzondere bijstand of vaststellen beslagvrije voet van klant met AOW-gerechtigde leeftijd</t>
  </si>
  <si>
    <t>alleen voor persoon &gt; 20 en &lt; AOW-leeftijd</t>
  </si>
  <si>
    <t>AOW-er</t>
  </si>
  <si>
    <t>pp</t>
  </si>
  <si>
    <t>De kolom 'Geslacht'  kent een popup-schermpje met de keuze 'man'  of 'vrouw'</t>
  </si>
  <si>
    <t>Gele tab rekenblad: voor berekening kostendelersnorm WWB - algemene en bijzondere bijstand - voor de klant die nog niet de pensioengrechtigde leeftijd heeft bereikt.</t>
  </si>
  <si>
    <t>Rode tab rekenblad: voor de normberekening bijzondere bijstand en de vaststelling beslagvrije voet voor de persoon die al wel de pensioengerechtgde leeftijd heeft bereikt.</t>
  </si>
  <si>
    <t xml:space="preserve">U kunt geen gewenste ingangsdatum invullen die buiten de periode ligt waarvoor de normen in het tabblad 'Normen' zijn opgenomen. Maak dan eerst een nieuw bestand met de juiste normen. </t>
  </si>
  <si>
    <t>Bewaar per normperiode een bestand met aparte naam voor die periode</t>
  </si>
  <si>
    <t>Normen geldig vanaf</t>
  </si>
  <si>
    <t>Berekendatum</t>
  </si>
  <si>
    <t>Bij 'Berekendatum' vult u de gewenste vaststellingsdatum in. U dient hier altijd een datum in te vullen voordat u verder gaat.</t>
  </si>
  <si>
    <t>Als u klaar bent ziet u de norm voor de betreffende klant in het vakje onder het woord 'norm'</t>
  </si>
  <si>
    <t>De kolommen met de uitzonderingen hebben een popup-schermpje met 'ja' of 'nee'.  Als het 'nee' is, hoeft u overigens niets in te vullen, dat bespaart tijd.</t>
  </si>
  <si>
    <t>De leeftijdstoets in deze tabel is 65 jaar. De verschuiving van de AOW-gerechtigde leeftijd is niet hierin verwerkt. Daar moeten de invullers zelf op toetsen.</t>
  </si>
  <si>
    <t>Alleenst. norm AOW-gerechtigde</t>
  </si>
  <si>
    <t>Het rekenblad 'Normen' is alleen van belang bij de periodieke wijziging van de normen.</t>
  </si>
  <si>
    <t xml:space="preserve">Het volstaat om de nieuwe gezinsnormen in resp. het gele en rode vakje  en voor alleenstananden in de AOW-gerechtigde leeftijd de alleenstandennorm in het blauwe vakje in te vullen.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</si>
</sst>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.00;[Red]&quot;€&quot;\ \-#,##0.00"/>
    <numFmt numFmtId="165" formatCode="_ &quot;€&quot;\ * #,##0.00_ ;_ &quot;€&quot;\ * \-#,##0.00_ ;_ &quot;€&quot;\ * &quot;-&quot;??_ ;_ @_ "/>
    <numFmt numFmtId="166" formatCode="&quot;€&quot;\ #,##0.00"/>
    <numFmt numFmtId="167" formatCode="dd/mm/yy;@"/>
    <numFmt numFmtId="168" formatCode="d/mm/yy;@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sz val="9"/>
      <color indexed="63"/>
      <name val="Courier New"/>
      <family val="3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rgb="FF3E3E3E"/>
      <name val="Courier New"/>
      <family val="3"/>
    </font>
    <font>
      <sz val="11"/>
      <color rgb="FF3E3E3E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0"/>
        </stop>
        <stop position="1">
          <color rgb="FFF28E7A"/>
        </stop>
      </gradientFill>
    </fill>
    <fill>
      <gradientFill degree="90">
        <stop position="0">
          <color theme="0"/>
        </stop>
        <stop position="1">
          <color rgb="FFF28E7A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33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 textRotation="90" wrapText="1"/>
    </xf>
    <xf numFmtId="0" fontId="0" fillId="6" borderId="10" xfId="0" applyFill="1" applyBorder="1" applyAlignment="1">
      <alignment horizontal="left" vertical="top"/>
    </xf>
    <xf numFmtId="0" fontId="0" fillId="6" borderId="10" xfId="0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42" fillId="0" borderId="0" xfId="0" applyFont="1" applyAlignment="1">
      <alignment horizontal="left" textRotation="90" wrapText="1"/>
    </xf>
    <xf numFmtId="14" fontId="4" fillId="0" borderId="0" xfId="0" applyNumberFormat="1" applyFont="1" applyAlignment="1">
      <alignment horizontal="left" textRotation="90" wrapText="1"/>
    </xf>
    <xf numFmtId="1" fontId="42" fillId="0" borderId="0" xfId="0" applyNumberFormat="1" applyFont="1" applyAlignment="1">
      <alignment horizontal="left" textRotation="90" wrapText="1"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" fontId="0" fillId="36" borderId="0" xfId="0" applyNumberFormat="1" applyFill="1" applyAlignment="1">
      <alignment/>
    </xf>
    <xf numFmtId="0" fontId="0" fillId="0" borderId="0" xfId="0" applyFill="1" applyAlignment="1">
      <alignment/>
    </xf>
    <xf numFmtId="0" fontId="0" fillId="31" borderId="12" xfId="0" applyFill="1" applyBorder="1" applyAlignment="1" applyProtection="1">
      <alignment/>
      <protection locked="0"/>
    </xf>
    <xf numFmtId="167" fontId="0" fillId="31" borderId="12" xfId="0" applyNumberFormat="1" applyFill="1" applyBorder="1" applyAlignment="1" applyProtection="1">
      <alignment/>
      <protection locked="0"/>
    </xf>
    <xf numFmtId="167" fontId="0" fillId="31" borderId="12" xfId="0" applyNumberFormat="1" applyFill="1" applyBorder="1" applyAlignment="1" applyProtection="1">
      <alignment wrapText="1"/>
      <protection locked="0"/>
    </xf>
    <xf numFmtId="0" fontId="0" fillId="31" borderId="12" xfId="0" applyFill="1" applyBorder="1" applyAlignment="1">
      <alignment/>
    </xf>
    <xf numFmtId="167" fontId="0" fillId="31" borderId="12" xfId="0" applyNumberFormat="1" applyFill="1" applyBorder="1" applyAlignment="1">
      <alignment/>
    </xf>
    <xf numFmtId="165" fontId="4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42" fillId="0" borderId="17" xfId="0" applyNumberFormat="1" applyFont="1" applyBorder="1" applyAlignment="1">
      <alignment/>
    </xf>
    <xf numFmtId="0" fontId="42" fillId="0" borderId="18" xfId="0" applyFont="1" applyBorder="1" applyAlignment="1">
      <alignment/>
    </xf>
    <xf numFmtId="10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42" fillId="0" borderId="20" xfId="0" applyFont="1" applyBorder="1" applyAlignment="1">
      <alignment/>
    </xf>
    <xf numFmtId="0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wrapText="1"/>
    </xf>
    <xf numFmtId="14" fontId="3" fillId="31" borderId="12" xfId="0" applyNumberFormat="1" applyFont="1" applyFill="1" applyBorder="1" applyAlignment="1" applyProtection="1">
      <alignment/>
      <protection locked="0"/>
    </xf>
    <xf numFmtId="0" fontId="0" fillId="31" borderId="0" xfId="0" applyFill="1" applyBorder="1" applyAlignment="1">
      <alignment/>
    </xf>
    <xf numFmtId="0" fontId="0" fillId="6" borderId="23" xfId="0" applyFill="1" applyBorder="1" applyAlignment="1">
      <alignment vertical="top"/>
    </xf>
    <xf numFmtId="0" fontId="0" fillId="31" borderId="24" xfId="0" applyFill="1" applyBorder="1" applyAlignment="1">
      <alignment/>
    </xf>
    <xf numFmtId="0" fontId="0" fillId="31" borderId="25" xfId="0" applyFill="1" applyBorder="1" applyAlignment="1">
      <alignment/>
    </xf>
    <xf numFmtId="0" fontId="0" fillId="31" borderId="26" xfId="0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1" xfId="0" applyFill="1" applyBorder="1" applyAlignment="1">
      <alignment/>
    </xf>
    <xf numFmtId="0" fontId="0" fillId="31" borderId="16" xfId="0" applyFill="1" applyBorder="1" applyAlignment="1">
      <alignment/>
    </xf>
    <xf numFmtId="0" fontId="0" fillId="31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7" borderId="0" xfId="0" applyFill="1" applyAlignment="1">
      <alignment/>
    </xf>
    <xf numFmtId="165" fontId="0" fillId="38" borderId="12" xfId="0" applyNumberForma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39" borderId="12" xfId="0" applyNumberFormat="1" applyFill="1" applyBorder="1" applyAlignment="1">
      <alignment/>
    </xf>
    <xf numFmtId="166" fontId="0" fillId="40" borderId="12" xfId="0" applyNumberFormat="1" applyFill="1" applyBorder="1" applyAlignment="1" applyProtection="1">
      <alignment/>
      <protection locked="0"/>
    </xf>
    <xf numFmtId="168" fontId="0" fillId="41" borderId="13" xfId="0" applyNumberFormat="1" applyFill="1" applyBorder="1" applyAlignment="1" applyProtection="1">
      <alignment/>
      <protection locked="0"/>
    </xf>
    <xf numFmtId="0" fontId="0" fillId="6" borderId="0" xfId="0" applyNumberFormat="1" applyFill="1" applyBorder="1" applyAlignment="1">
      <alignment horizontal="left" wrapText="1"/>
    </xf>
    <xf numFmtId="0" fontId="0" fillId="6" borderId="14" xfId="0" applyNumberFormat="1" applyFill="1" applyBorder="1" applyAlignment="1">
      <alignment horizontal="left" wrapText="1"/>
    </xf>
    <xf numFmtId="0" fontId="0" fillId="6" borderId="16" xfId="0" applyFill="1" applyBorder="1" applyAlignment="1">
      <alignment horizontal="left" wrapText="1"/>
    </xf>
    <xf numFmtId="0" fontId="0" fillId="6" borderId="19" xfId="0" applyFill="1" applyBorder="1" applyAlignment="1">
      <alignment horizontal="left" wrapText="1"/>
    </xf>
    <xf numFmtId="0" fontId="42" fillId="6" borderId="24" xfId="0" applyNumberFormat="1" applyFont="1" applyFill="1" applyBorder="1" applyAlignment="1">
      <alignment horizontal="center" wrapText="1"/>
    </xf>
    <xf numFmtId="0" fontId="42" fillId="6" borderId="25" xfId="0" applyNumberFormat="1" applyFont="1" applyFill="1" applyBorder="1" applyAlignment="1">
      <alignment horizontal="center" wrapText="1"/>
    </xf>
    <xf numFmtId="0" fontId="42" fillId="6" borderId="26" xfId="0" applyNumberFormat="1" applyFont="1" applyFill="1" applyBorder="1" applyAlignment="1">
      <alignment horizontal="center" wrapText="1"/>
    </xf>
    <xf numFmtId="0" fontId="0" fillId="6" borderId="10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0" fillId="6" borderId="14" xfId="0" applyFill="1" applyBorder="1" applyAlignment="1">
      <alignment horizontal="left" wrapText="1"/>
    </xf>
    <xf numFmtId="0" fontId="0" fillId="6" borderId="0" xfId="0" applyNumberFormat="1" applyFill="1" applyBorder="1" applyAlignment="1">
      <alignment horizontal="left" vertical="top" wrapText="1"/>
    </xf>
    <xf numFmtId="0" fontId="0" fillId="6" borderId="14" xfId="0" applyNumberFormat="1" applyFill="1" applyBorder="1" applyAlignment="1">
      <alignment horizontal="left" vertical="top" wrapText="1"/>
    </xf>
    <xf numFmtId="0" fontId="0" fillId="6" borderId="27" xfId="0" applyFill="1" applyBorder="1" applyAlignment="1">
      <alignment horizontal="left" wrapText="1"/>
    </xf>
    <xf numFmtId="0" fontId="0" fillId="6" borderId="28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18"/>
  <sheetViews>
    <sheetView showGridLines="0" showRowColHeaders="0" workbookViewId="0" topLeftCell="A1">
      <selection activeCell="B13" sqref="B13"/>
    </sheetView>
  </sheetViews>
  <sheetFormatPr defaultColWidth="8.8515625" defaultRowHeight="15"/>
  <cols>
    <col min="1" max="1" width="4.28125" style="0" customWidth="1"/>
  </cols>
  <sheetData>
    <row r="1" ht="15" thickBot="1">
      <c r="U1" s="59"/>
    </row>
    <row r="2" spans="2:22" ht="13.5">
      <c r="B2" s="51" t="s">
        <v>63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60"/>
      <c r="V2" s="30"/>
    </row>
    <row r="3" spans="2:22" ht="13.5">
      <c r="B3" s="54" t="s">
        <v>64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5"/>
      <c r="U3" s="60"/>
      <c r="V3" s="30"/>
    </row>
    <row r="4" spans="2:22" ht="13.5">
      <c r="B4" s="54"/>
      <c r="C4" s="49"/>
      <c r="D4" s="49" t="s">
        <v>72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5"/>
      <c r="U4" s="60"/>
      <c r="V4" s="30"/>
    </row>
    <row r="5" spans="2:22" ht="13.5">
      <c r="B5" s="54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5"/>
      <c r="U5" s="60"/>
      <c r="V5" s="30"/>
    </row>
    <row r="6" spans="2:22" ht="13.5">
      <c r="B6" s="54" t="s">
        <v>69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5"/>
      <c r="U6" s="60"/>
      <c r="V6" s="30"/>
    </row>
    <row r="7" spans="2:22" ht="13.5">
      <c r="B7" s="54" t="s">
        <v>65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5"/>
      <c r="U7" s="60"/>
      <c r="V7" s="30"/>
    </row>
    <row r="8" spans="2:22" ht="13.5">
      <c r="B8" s="54" t="s">
        <v>62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5"/>
      <c r="U8" s="60"/>
      <c r="V8" s="30"/>
    </row>
    <row r="9" spans="2:22" ht="13.5">
      <c r="B9" s="54" t="s">
        <v>71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5"/>
      <c r="U9" s="60"/>
      <c r="V9" s="30"/>
    </row>
    <row r="10" spans="2:22" ht="13.5">
      <c r="B10" s="54" t="s">
        <v>70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5"/>
      <c r="U10" s="60"/>
      <c r="V10" s="30"/>
    </row>
    <row r="11" spans="2:22" ht="13.5">
      <c r="B11" s="54" t="s">
        <v>74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5"/>
      <c r="U11" s="60"/>
      <c r="V11" s="30"/>
    </row>
    <row r="12" spans="2:22" ht="13.5">
      <c r="B12" s="54" t="s">
        <v>75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5"/>
      <c r="U12" s="60"/>
      <c r="V12" s="30"/>
    </row>
    <row r="13" spans="2:22" ht="15" thickBot="1">
      <c r="B13" s="56" t="s">
        <v>66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60"/>
      <c r="V13" s="30"/>
    </row>
    <row r="14" ht="13.5">
      <c r="U14" s="59"/>
    </row>
    <row r="15" ht="13.5">
      <c r="U15" s="59"/>
    </row>
    <row r="16" ht="13.5">
      <c r="U16" s="20"/>
    </row>
    <row r="17" ht="13.5">
      <c r="U17" s="20"/>
    </row>
    <row r="18" ht="13.5">
      <c r="U18" s="20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U23"/>
  <sheetViews>
    <sheetView showGridLines="0" showRowColHeaders="0" workbookViewId="0" topLeftCell="A1">
      <selection activeCell="B2" sqref="B2"/>
    </sheetView>
  </sheetViews>
  <sheetFormatPr defaultColWidth="8.8515625" defaultRowHeight="15"/>
  <cols>
    <col min="1" max="1" width="21.421875" style="0" customWidth="1"/>
    <col min="2" max="2" width="15.421875" style="0" customWidth="1"/>
    <col min="3" max="3" width="8.28125" style="0" bestFit="1" customWidth="1"/>
    <col min="4" max="4" width="24.421875" style="0" customWidth="1"/>
    <col min="5" max="5" width="8.421875" style="0" bestFit="1" customWidth="1"/>
    <col min="6" max="6" width="3.7109375" style="7" bestFit="1" customWidth="1"/>
    <col min="7" max="7" width="5.140625" style="0" customWidth="1"/>
    <col min="8" max="9" width="6.421875" style="0" bestFit="1" customWidth="1"/>
    <col min="10" max="10" width="6.140625" style="0" customWidth="1"/>
    <col min="11" max="12" width="6.421875" style="0" bestFit="1" customWidth="1"/>
    <col min="13" max="13" width="5.28125" style="0" customWidth="1"/>
    <col min="14" max="14" width="8.28125" style="0" customWidth="1"/>
    <col min="15" max="15" width="11.140625" style="0" customWidth="1"/>
  </cols>
  <sheetData>
    <row r="2" spans="1:13" ht="13.5">
      <c r="A2" s="47" t="s">
        <v>68</v>
      </c>
      <c r="B2" s="48"/>
      <c r="D2" s="61" t="s">
        <v>56</v>
      </c>
      <c r="E2" s="18"/>
      <c r="F2" s="19"/>
      <c r="G2" s="18"/>
      <c r="H2" s="18"/>
      <c r="I2" s="18"/>
      <c r="J2" s="18"/>
      <c r="K2" s="18"/>
      <c r="L2" s="18"/>
      <c r="M2" s="18"/>
    </row>
    <row r="3" spans="1:15" s="8" customFormat="1" ht="158.25" customHeight="1" thickBot="1">
      <c r="A3" s="12"/>
      <c r="B3" s="12"/>
      <c r="C3" s="13" t="s">
        <v>39</v>
      </c>
      <c r="D3" s="13" t="s">
        <v>38</v>
      </c>
      <c r="E3" s="12" t="s">
        <v>29</v>
      </c>
      <c r="F3" s="14" t="s">
        <v>52</v>
      </c>
      <c r="G3" s="14" t="s">
        <v>25</v>
      </c>
      <c r="H3" s="12" t="s">
        <v>44</v>
      </c>
      <c r="I3" s="12" t="s">
        <v>45</v>
      </c>
      <c r="J3" s="12" t="s">
        <v>46</v>
      </c>
      <c r="K3" s="12" t="s">
        <v>43</v>
      </c>
      <c r="L3" s="12" t="s">
        <v>24</v>
      </c>
      <c r="M3" s="12" t="s">
        <v>49</v>
      </c>
      <c r="N3" s="12"/>
      <c r="O3" s="12" t="s">
        <v>51</v>
      </c>
    </row>
    <row r="4" spans="1:21" ht="15" thickBot="1">
      <c r="A4" t="s">
        <v>47</v>
      </c>
      <c r="B4" t="s">
        <v>42</v>
      </c>
      <c r="C4" s="21"/>
      <c r="D4" s="21"/>
      <c r="E4" s="22"/>
      <c r="F4" s="7">
        <f>IF(E4="","",YEAR($B$2)-YEAR(E4)-IF(MONTH(E4)&gt;MONTH($B$2),1,0)-IF(AND(MONTH(E4)=MONTH($B$2),DAY(E4)&gt;DAY($B$2)),1,0))</f>
      </c>
      <c r="G4" s="7">
        <f>IF(E4="","",IF(F4&gt;=21,"ja","nee, geen berekening mogelijk"))</f>
      </c>
      <c r="H4" s="20"/>
      <c r="I4" s="20"/>
      <c r="J4" s="20"/>
      <c r="K4" s="20"/>
      <c r="L4" s="20"/>
      <c r="M4">
        <f>IF(G4="","",IF(F4&gt;=21,"ja","nvt"))</f>
      </c>
      <c r="O4" s="26">
        <f>#VALUE!</f>
      </c>
      <c r="U4" s="46"/>
    </row>
    <row r="5" spans="2:13" ht="13.5">
      <c r="B5" t="s">
        <v>28</v>
      </c>
      <c r="C5" s="21"/>
      <c r="D5" s="21"/>
      <c r="E5" s="22"/>
      <c r="F5" s="7">
        <f aca="true" t="shared" si="0" ref="F5:F13">IF(E5="","",YEAR($B$2)-YEAR(E5)-IF(MONTH(E5)&gt;MONTH($B$2),1,0)-IF(AND(MONTH(E5)=MONTH($B$2),DAY(E5)&gt;DAY($B$2)),1,0))</f>
      </c>
      <c r="G5" s="7">
        <f aca="true" t="shared" si="1" ref="G5:G13">IF(E5="","",IF(F5&gt;=21,"ja","nee"))</f>
      </c>
      <c r="H5" s="21"/>
      <c r="I5" s="21"/>
      <c r="J5" s="21"/>
      <c r="K5" s="21"/>
      <c r="L5" s="21"/>
      <c r="M5">
        <f>IF(G5="","",IF(G5="nee","nee",IF(H5="ja","nee",IF(I5="ja","nee",IF(J5="ja","nee",IF(K5="ja","nee",IF(L5="ja","nee","ja")))))))</f>
      </c>
    </row>
    <row r="6" spans="2:13" ht="13.5">
      <c r="B6" t="s">
        <v>30</v>
      </c>
      <c r="C6" s="21"/>
      <c r="D6" s="21"/>
      <c r="E6" s="23"/>
      <c r="F6" s="7">
        <f t="shared" si="0"/>
      </c>
      <c r="G6" s="7">
        <f t="shared" si="1"/>
      </c>
      <c r="H6" s="21"/>
      <c r="I6" s="21"/>
      <c r="J6" s="21"/>
      <c r="K6" s="21"/>
      <c r="L6" s="21"/>
      <c r="M6">
        <f aca="true" t="shared" si="2" ref="M6:M13">IF(G6="","",IF(G6="nee","nee",IF(H6="ja","nee",IF(I6="ja","nee",IF(J6="ja","nee",IF(K6="ja","nee",IF(L6="ja","nee","ja")))))))</f>
      </c>
    </row>
    <row r="7" spans="2:13" ht="13.5">
      <c r="B7" t="s">
        <v>31</v>
      </c>
      <c r="C7" s="21"/>
      <c r="D7" s="21"/>
      <c r="E7" s="22"/>
      <c r="F7" s="7">
        <f t="shared" si="0"/>
      </c>
      <c r="G7" s="7">
        <f t="shared" si="1"/>
      </c>
      <c r="H7" s="21"/>
      <c r="I7" s="21"/>
      <c r="J7" s="21"/>
      <c r="K7" s="21"/>
      <c r="L7" s="21"/>
      <c r="M7">
        <f t="shared" si="2"/>
      </c>
    </row>
    <row r="8" spans="2:13" ht="13.5">
      <c r="B8" t="s">
        <v>32</v>
      </c>
      <c r="C8" s="21"/>
      <c r="D8" s="21"/>
      <c r="E8" s="22"/>
      <c r="F8" s="7">
        <f t="shared" si="0"/>
      </c>
      <c r="G8" s="7">
        <f>IF(E8="","",IF(F8&gt;=21,"ja","nee"))</f>
      </c>
      <c r="H8" s="21"/>
      <c r="I8" s="21"/>
      <c r="J8" s="21"/>
      <c r="K8" s="21"/>
      <c r="L8" s="21"/>
      <c r="M8">
        <f t="shared" si="2"/>
      </c>
    </row>
    <row r="9" spans="2:13" ht="13.5">
      <c r="B9" t="s">
        <v>33</v>
      </c>
      <c r="C9" s="21"/>
      <c r="D9" s="21"/>
      <c r="E9" s="22"/>
      <c r="F9" s="7">
        <f t="shared" si="0"/>
      </c>
      <c r="G9" s="7">
        <f t="shared" si="1"/>
      </c>
      <c r="H9" s="21"/>
      <c r="I9" s="21"/>
      <c r="J9" s="21"/>
      <c r="K9" s="21"/>
      <c r="L9" s="21"/>
      <c r="M9">
        <f t="shared" si="2"/>
      </c>
    </row>
    <row r="10" spans="2:13" ht="13.5">
      <c r="B10" t="s">
        <v>34</v>
      </c>
      <c r="C10" s="24"/>
      <c r="D10" s="24"/>
      <c r="E10" s="25"/>
      <c r="F10" s="7">
        <f t="shared" si="0"/>
      </c>
      <c r="G10" s="7">
        <f t="shared" si="1"/>
      </c>
      <c r="H10" s="24"/>
      <c r="I10" s="24"/>
      <c r="J10" s="24"/>
      <c r="K10" s="24"/>
      <c r="L10" s="24"/>
      <c r="M10">
        <f t="shared" si="2"/>
      </c>
    </row>
    <row r="11" spans="2:13" ht="13.5">
      <c r="B11" t="s">
        <v>35</v>
      </c>
      <c r="C11" s="24"/>
      <c r="D11" s="24"/>
      <c r="E11" s="25"/>
      <c r="F11" s="7">
        <f t="shared" si="0"/>
      </c>
      <c r="G11" s="7">
        <f t="shared" si="1"/>
      </c>
      <c r="H11" s="24"/>
      <c r="I11" s="24"/>
      <c r="J11" s="24"/>
      <c r="K11" s="24"/>
      <c r="L11" s="24"/>
      <c r="M11">
        <f t="shared" si="2"/>
      </c>
    </row>
    <row r="12" spans="2:13" ht="13.5">
      <c r="B12" t="s">
        <v>36</v>
      </c>
      <c r="C12" s="24"/>
      <c r="D12" s="24"/>
      <c r="E12" s="25"/>
      <c r="F12" s="7">
        <f t="shared" si="0"/>
      </c>
      <c r="G12" s="7">
        <f t="shared" si="1"/>
      </c>
      <c r="H12" s="24"/>
      <c r="I12" s="24"/>
      <c r="J12" s="24"/>
      <c r="K12" s="24"/>
      <c r="L12" s="24"/>
      <c r="M12">
        <f t="shared" si="2"/>
      </c>
    </row>
    <row r="13" spans="2:13" ht="13.5">
      <c r="B13" t="s">
        <v>37</v>
      </c>
      <c r="C13" s="24"/>
      <c r="D13" s="24"/>
      <c r="E13" s="25"/>
      <c r="F13" s="7">
        <f t="shared" si="0"/>
      </c>
      <c r="G13" s="7">
        <f t="shared" si="1"/>
      </c>
      <c r="H13" s="24"/>
      <c r="I13" s="24"/>
      <c r="J13" s="24"/>
      <c r="K13" s="24"/>
      <c r="L13" s="24"/>
      <c r="M13">
        <f t="shared" si="2"/>
      </c>
    </row>
    <row r="14" spans="2:13" ht="13.5">
      <c r="B14" t="s">
        <v>50</v>
      </c>
      <c r="M14" s="5">
        <f>_xlfn.COUNTIFS(M4:M13,"ja")</f>
        <v>0</v>
      </c>
    </row>
    <row r="15" ht="15" thickBot="1"/>
    <row r="16" spans="2:15" ht="13.5">
      <c r="B16" s="72" t="s">
        <v>22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2:15" ht="15" customHeight="1">
      <c r="B17" s="75" t="s">
        <v>55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2:15" ht="17.25" customHeight="1">
      <c r="B18" s="9" t="s">
        <v>15</v>
      </c>
      <c r="C18" s="76" t="s">
        <v>53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2:15" ht="27" customHeight="1">
      <c r="B19" s="9" t="s">
        <v>16</v>
      </c>
      <c r="C19" s="68" t="s">
        <v>54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2:15" ht="45" customHeight="1">
      <c r="B20" s="10" t="s">
        <v>17</v>
      </c>
      <c r="C20" s="78" t="s">
        <v>23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2:15" ht="28.5" customHeight="1">
      <c r="B21" s="10" t="s">
        <v>18</v>
      </c>
      <c r="C21" s="68" t="s">
        <v>19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2:15" ht="27.75" customHeight="1">
      <c r="B22" s="10" t="s">
        <v>18</v>
      </c>
      <c r="C22" s="68" t="s">
        <v>20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2:15" ht="29.25" customHeight="1" thickBot="1">
      <c r="B23" s="11" t="s">
        <v>18</v>
      </c>
      <c r="C23" s="70" t="s">
        <v>21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</row>
  </sheetData>
  <sheetProtection sheet="1" objects="1" scenarios="1" selectLockedCells="1"/>
  <mergeCells count="8">
    <mergeCell ref="C21:O21"/>
    <mergeCell ref="C22:O22"/>
    <mergeCell ref="C23:O23"/>
    <mergeCell ref="B16:O16"/>
    <mergeCell ref="B17:O17"/>
    <mergeCell ref="C18:O18"/>
    <mergeCell ref="C19:O19"/>
    <mergeCell ref="C20:O20"/>
  </mergeCells>
  <dataValidations count="2">
    <dataValidation type="list" allowBlank="1" showInputMessage="1" showErrorMessage="1" sqref="H5:H13 J5:L13 I5:I14">
      <formula1>Keuzelijst_jn</formula1>
    </dataValidation>
    <dataValidation type="list" allowBlank="1" showInputMessage="1" showErrorMessage="1" sqref="C4:C13">
      <formula1>geslacht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V23"/>
  <sheetViews>
    <sheetView showGridLines="0" showRowColHeaders="0" tabSelected="1" workbookViewId="0" topLeftCell="A1">
      <selection activeCell="B2" sqref="B2"/>
    </sheetView>
  </sheetViews>
  <sheetFormatPr defaultColWidth="8.8515625" defaultRowHeight="15"/>
  <cols>
    <col min="1" max="1" width="16.28125" style="0" bestFit="1" customWidth="1"/>
    <col min="2" max="2" width="15.421875" style="0" customWidth="1"/>
    <col min="3" max="3" width="8.28125" style="0" bestFit="1" customWidth="1"/>
    <col min="4" max="4" width="24.421875" style="0" customWidth="1"/>
    <col min="5" max="5" width="8.421875" style="0" bestFit="1" customWidth="1"/>
    <col min="6" max="6" width="4.7109375" style="7" customWidth="1"/>
    <col min="7" max="7" width="5.140625" style="0" customWidth="1"/>
    <col min="8" max="9" width="6.421875" style="0" bestFit="1" customWidth="1"/>
    <col min="10" max="10" width="6.140625" style="0" customWidth="1"/>
    <col min="11" max="12" width="6.421875" style="0" bestFit="1" customWidth="1"/>
    <col min="13" max="13" width="4.421875" style="0" customWidth="1"/>
    <col min="14" max="14" width="8.421875" style="0" customWidth="1"/>
    <col min="15" max="15" width="11.7109375" style="0" customWidth="1"/>
  </cols>
  <sheetData>
    <row r="2" spans="1:15" ht="13.5">
      <c r="A2" s="47" t="s">
        <v>68</v>
      </c>
      <c r="B2" s="48"/>
      <c r="C2" s="16" t="s">
        <v>58</v>
      </c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</row>
    <row r="3" spans="1:15" s="8" customFormat="1" ht="158.25" customHeight="1" thickBot="1">
      <c r="A3" s="12"/>
      <c r="B3" s="12"/>
      <c r="C3" s="13" t="s">
        <v>39</v>
      </c>
      <c r="D3" s="13" t="s">
        <v>38</v>
      </c>
      <c r="E3" s="12" t="s">
        <v>29</v>
      </c>
      <c r="F3" s="14" t="s">
        <v>52</v>
      </c>
      <c r="G3" s="14" t="s">
        <v>25</v>
      </c>
      <c r="H3" s="12" t="s">
        <v>44</v>
      </c>
      <c r="I3" s="12" t="s">
        <v>45</v>
      </c>
      <c r="J3" s="12" t="s">
        <v>46</v>
      </c>
      <c r="K3" s="12" t="s">
        <v>43</v>
      </c>
      <c r="L3" s="12" t="s">
        <v>24</v>
      </c>
      <c r="M3" s="12" t="s">
        <v>49</v>
      </c>
      <c r="N3" s="12"/>
      <c r="O3" s="12" t="s">
        <v>51</v>
      </c>
    </row>
    <row r="4" spans="1:15" ht="15" thickBot="1">
      <c r="A4" t="s">
        <v>47</v>
      </c>
      <c r="B4" t="s">
        <v>42</v>
      </c>
      <c r="C4" s="21"/>
      <c r="D4" s="21"/>
      <c r="E4" s="22"/>
      <c r="F4" s="7">
        <f>IF(E4="","",YEAR($B$2)-YEAR(E4)-IF(MONTH(E4)&gt;MONTH($B$2),1,0)-IF(AND(MONTH(E4)=MONTH($B$2),DAY(E4)&gt;DAY($B$2)),1,0))</f>
      </c>
      <c r="G4" s="7">
        <f>IF(E4="","",IF(F4&lt;65,"klant &lt; 65 jaar, geen AOW-gerechtigde","ja"))</f>
      </c>
      <c r="H4" s="20"/>
      <c r="I4" s="20"/>
      <c r="J4" s="20"/>
      <c r="K4" s="20"/>
      <c r="L4" s="20"/>
      <c r="M4">
        <f>IF(E4="","",IF(F4&gt;=65,"ja","nvt"))</f>
      </c>
      <c r="O4" s="26">
        <f>#VALUE!</f>
      </c>
    </row>
    <row r="5" spans="2:13" ht="13.5">
      <c r="B5" t="s">
        <v>28</v>
      </c>
      <c r="C5" s="21"/>
      <c r="D5" s="21"/>
      <c r="E5" s="22"/>
      <c r="F5" s="7">
        <f aca="true" t="shared" si="0" ref="F5:F13">IF(E5="","",YEAR($B$2)-YEAR(E5)-IF(MONTH(E5)&gt;MONTH($B$2),1,0)-IF(AND(MONTH(E5)=MONTH($B$2),DAY(E5)&gt;DAY($B$2)),1,0))</f>
      </c>
      <c r="G5" s="7">
        <f>IF(E5="","",IF(F5&gt;=21,"ja","nee"))</f>
      </c>
      <c r="H5" s="21"/>
      <c r="I5" s="21"/>
      <c r="J5" s="21"/>
      <c r="K5" s="21"/>
      <c r="L5" s="21"/>
      <c r="M5">
        <f>IF(G5="","",IF(G5="nee","nee",IF(H5="ja","nee",IF(I5="ja","nee",IF(J5="ja","nee",IF(K5="ja","nee",IF(L5="ja","nee","ja")))))))</f>
      </c>
    </row>
    <row r="6" spans="2:13" ht="13.5">
      <c r="B6" t="s">
        <v>30</v>
      </c>
      <c r="C6" s="21"/>
      <c r="D6" s="21"/>
      <c r="E6" s="23"/>
      <c r="F6" s="7">
        <f t="shared" si="0"/>
      </c>
      <c r="G6" s="7">
        <f aca="true" t="shared" si="1" ref="G6:G13">IF(E6="","",IF(F6&gt;=21,"ja","nee"))</f>
      </c>
      <c r="H6" s="21"/>
      <c r="I6" s="21"/>
      <c r="J6" s="21"/>
      <c r="K6" s="21"/>
      <c r="L6" s="21"/>
      <c r="M6">
        <f aca="true" t="shared" si="2" ref="M6:M13">IF(G6="","",IF(G6="nee","nee",IF(H6="ja","nee",IF(I6="ja","nee",IF(J6="ja","nee",IF(K6="ja","nee",IF(L6="ja","nee","ja")))))))</f>
      </c>
    </row>
    <row r="7" spans="2:13" ht="13.5">
      <c r="B7" t="s">
        <v>31</v>
      </c>
      <c r="C7" s="21"/>
      <c r="D7" s="21"/>
      <c r="E7" s="22"/>
      <c r="F7" s="7">
        <f t="shared" si="0"/>
      </c>
      <c r="G7" s="7">
        <f t="shared" si="1"/>
      </c>
      <c r="H7" s="21"/>
      <c r="I7" s="21"/>
      <c r="J7" s="21"/>
      <c r="K7" s="21"/>
      <c r="L7" s="21"/>
      <c r="M7">
        <f t="shared" si="2"/>
      </c>
    </row>
    <row r="8" spans="2:22" ht="13.5">
      <c r="B8" t="s">
        <v>32</v>
      </c>
      <c r="C8" s="21"/>
      <c r="D8" s="21"/>
      <c r="E8" s="22"/>
      <c r="F8" s="7">
        <f t="shared" si="0"/>
      </c>
      <c r="G8" s="7">
        <f t="shared" si="1"/>
      </c>
      <c r="H8" s="21"/>
      <c r="I8" s="21"/>
      <c r="J8" s="21"/>
      <c r="K8" s="21"/>
      <c r="L8" s="21"/>
      <c r="M8">
        <f t="shared" si="2"/>
      </c>
      <c r="V8" s="45"/>
    </row>
    <row r="9" spans="2:13" ht="13.5">
      <c r="B9" t="s">
        <v>33</v>
      </c>
      <c r="C9" s="21"/>
      <c r="D9" s="21"/>
      <c r="E9" s="22"/>
      <c r="F9" s="7">
        <f t="shared" si="0"/>
      </c>
      <c r="G9" s="7">
        <f t="shared" si="1"/>
      </c>
      <c r="H9" s="21"/>
      <c r="I9" s="21"/>
      <c r="J9" s="21"/>
      <c r="K9" s="21"/>
      <c r="L9" s="21"/>
      <c r="M9">
        <f t="shared" si="2"/>
      </c>
    </row>
    <row r="10" spans="2:13" ht="13.5">
      <c r="B10" t="s">
        <v>34</v>
      </c>
      <c r="C10" s="21"/>
      <c r="D10" s="21"/>
      <c r="E10" s="22"/>
      <c r="F10" s="7">
        <f t="shared" si="0"/>
      </c>
      <c r="G10" s="7">
        <f t="shared" si="1"/>
      </c>
      <c r="H10" s="21"/>
      <c r="I10" s="21"/>
      <c r="J10" s="21"/>
      <c r="K10" s="21"/>
      <c r="L10" s="21"/>
      <c r="M10">
        <f t="shared" si="2"/>
      </c>
    </row>
    <row r="11" spans="2:13" ht="13.5">
      <c r="B11" t="s">
        <v>35</v>
      </c>
      <c r="C11" s="21"/>
      <c r="D11" s="21"/>
      <c r="E11" s="22"/>
      <c r="F11" s="7">
        <f t="shared" si="0"/>
      </c>
      <c r="G11" s="7">
        <f t="shared" si="1"/>
      </c>
      <c r="H11" s="21"/>
      <c r="I11" s="21"/>
      <c r="J11" s="21"/>
      <c r="K11" s="21"/>
      <c r="L11" s="21"/>
      <c r="M11">
        <f t="shared" si="2"/>
      </c>
    </row>
    <row r="12" spans="2:13" ht="13.5">
      <c r="B12" t="s">
        <v>36</v>
      </c>
      <c r="C12" s="21"/>
      <c r="D12" s="21"/>
      <c r="E12" s="22"/>
      <c r="F12" s="7">
        <f t="shared" si="0"/>
      </c>
      <c r="G12" s="7">
        <f t="shared" si="1"/>
      </c>
      <c r="H12" s="21"/>
      <c r="I12" s="21"/>
      <c r="J12" s="21"/>
      <c r="K12" s="21"/>
      <c r="L12" s="21"/>
      <c r="M12">
        <f t="shared" si="2"/>
      </c>
    </row>
    <row r="13" spans="2:13" ht="13.5">
      <c r="B13" t="s">
        <v>37</v>
      </c>
      <c r="C13" s="21"/>
      <c r="D13" s="21"/>
      <c r="E13" s="22"/>
      <c r="F13" s="7">
        <f t="shared" si="0"/>
      </c>
      <c r="G13" s="7">
        <f t="shared" si="1"/>
      </c>
      <c r="H13" s="21"/>
      <c r="I13" s="21"/>
      <c r="J13" s="21"/>
      <c r="K13" s="21"/>
      <c r="L13" s="21"/>
      <c r="M13">
        <f t="shared" si="2"/>
      </c>
    </row>
    <row r="14" spans="2:13" ht="13.5">
      <c r="B14" t="s">
        <v>50</v>
      </c>
      <c r="M14" s="5">
        <f>_xlfn.COUNTIFS(M4:M13,"ja")</f>
        <v>0</v>
      </c>
    </row>
    <row r="15" ht="15" thickBot="1"/>
    <row r="16" spans="2:15" ht="13.5">
      <c r="B16" s="72" t="s">
        <v>22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2:15" ht="15" customHeight="1">
      <c r="B17" s="75" t="s">
        <v>55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2:15" ht="17.25" customHeight="1">
      <c r="B18" s="9" t="s">
        <v>15</v>
      </c>
      <c r="C18" s="76" t="s">
        <v>53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2:15" ht="27" customHeight="1">
      <c r="B19" s="9" t="s">
        <v>16</v>
      </c>
      <c r="C19" s="68" t="s">
        <v>54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2:15" ht="45" customHeight="1">
      <c r="B20" s="10" t="s">
        <v>17</v>
      </c>
      <c r="C20" s="78" t="s">
        <v>23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2:15" ht="28.5" customHeight="1">
      <c r="B21" s="10" t="s">
        <v>18</v>
      </c>
      <c r="C21" s="68" t="s">
        <v>19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2:15" ht="27.75" customHeight="1">
      <c r="B22" s="10" t="s">
        <v>18</v>
      </c>
      <c r="C22" s="68" t="s">
        <v>20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2:15" ht="27.75" customHeight="1">
      <c r="B23" s="50" t="s">
        <v>18</v>
      </c>
      <c r="C23" s="80" t="s">
        <v>21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</sheetData>
  <sheetProtection sheet="1" objects="1" scenarios="1" selectLockedCells="1"/>
  <mergeCells count="8">
    <mergeCell ref="C23:O23"/>
    <mergeCell ref="C22:O22"/>
    <mergeCell ref="B16:O16"/>
    <mergeCell ref="B17:O17"/>
    <mergeCell ref="C18:O18"/>
    <mergeCell ref="C19:O19"/>
    <mergeCell ref="C20:O20"/>
    <mergeCell ref="C21:O21"/>
  </mergeCells>
  <dataValidations count="2">
    <dataValidation type="list" allowBlank="1" showInputMessage="1" showErrorMessage="1" sqref="C4:C13">
      <formula1>geslacht</formula1>
    </dataValidation>
    <dataValidation type="list" allowBlank="1" showInputMessage="1" showErrorMessage="1" sqref="H5:H13 I5:I14 J5:L13">
      <formula1>Keuzelijst_jn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R36"/>
  <sheetViews>
    <sheetView showGridLines="0" showRowColHeaders="0" workbookViewId="0" topLeftCell="A1">
      <selection activeCell="C16" sqref="C16"/>
    </sheetView>
  </sheetViews>
  <sheetFormatPr defaultColWidth="8.8515625" defaultRowHeight="15"/>
  <cols>
    <col min="1" max="1" width="3.00390625" style="0" bestFit="1" customWidth="1"/>
    <col min="2" max="2" width="25.00390625" style="0" bestFit="1" customWidth="1"/>
    <col min="3" max="3" width="9.421875" style="3" bestFit="1" customWidth="1"/>
    <col min="4" max="4" width="8.8515625" style="0" customWidth="1"/>
    <col min="5" max="5" width="9.421875" style="0" bestFit="1" customWidth="1"/>
    <col min="6" max="6" width="11.7109375" style="0" bestFit="1" customWidth="1"/>
    <col min="7" max="7" width="9.8515625" style="0" customWidth="1"/>
    <col min="8" max="8" width="10.421875" style="4" bestFit="1" customWidth="1"/>
    <col min="9" max="9" width="7.7109375" style="0" customWidth="1"/>
    <col min="10" max="10" width="8.8515625" style="0" customWidth="1"/>
    <col min="11" max="11" width="11.140625" style="0" customWidth="1"/>
    <col min="12" max="12" width="8.421875" style="0" customWidth="1"/>
    <col min="13" max="16" width="0" style="0" hidden="1" customWidth="1"/>
  </cols>
  <sheetData>
    <row r="1" ht="15" thickBot="1"/>
    <row r="2" spans="3:16" s="5" customFormat="1" ht="13.5">
      <c r="C2" s="35" t="s">
        <v>59</v>
      </c>
      <c r="D2" s="36"/>
      <c r="E2" s="36"/>
      <c r="F2" s="28"/>
      <c r="G2" s="38"/>
      <c r="H2" s="37"/>
      <c r="I2" s="38"/>
      <c r="K2" s="41" t="s">
        <v>60</v>
      </c>
      <c r="L2" s="38"/>
      <c r="M2"/>
      <c r="N2" s="5" t="s">
        <v>48</v>
      </c>
      <c r="P2" s="5" t="s">
        <v>39</v>
      </c>
    </row>
    <row r="3" spans="3:16" ht="13.5">
      <c r="C3" s="29" t="s">
        <v>11</v>
      </c>
      <c r="D3" s="30" t="s">
        <v>12</v>
      </c>
      <c r="E3" s="30" t="s">
        <v>13</v>
      </c>
      <c r="F3" s="27" t="s">
        <v>61</v>
      </c>
      <c r="G3" s="30"/>
      <c r="H3" s="31" t="s">
        <v>14</v>
      </c>
      <c r="I3" s="30"/>
      <c r="K3" s="42" t="s">
        <v>61</v>
      </c>
      <c r="L3" s="30"/>
      <c r="M3" s="6">
        <v>1</v>
      </c>
      <c r="N3" s="6" t="s">
        <v>26</v>
      </c>
      <c r="O3">
        <v>1</v>
      </c>
      <c r="P3" t="s">
        <v>40</v>
      </c>
    </row>
    <row r="4" spans="1:18" ht="13.5">
      <c r="A4">
        <v>1</v>
      </c>
      <c r="B4" t="s">
        <v>0</v>
      </c>
      <c r="C4" s="29">
        <f>$C$16*$B$18*A4</f>
        <v>411.78599999999994</v>
      </c>
      <c r="D4" s="32">
        <f>$C$17</f>
        <v>549.048</v>
      </c>
      <c r="E4" s="32">
        <f>SUM(C4:D4)</f>
        <v>960.834</v>
      </c>
      <c r="F4" s="39">
        <f aca="true" t="shared" si="0" ref="F4:F13">E4/A4</f>
        <v>960.834</v>
      </c>
      <c r="G4" s="30"/>
      <c r="H4" s="31">
        <f>F4/$C$16</f>
        <v>0.7000000000000001</v>
      </c>
      <c r="I4" s="63"/>
      <c r="K4" s="43">
        <f>$H$17</f>
        <v>1077.63</v>
      </c>
      <c r="L4" s="30"/>
      <c r="M4">
        <v>2</v>
      </c>
      <c r="N4" s="6" t="s">
        <v>27</v>
      </c>
      <c r="O4">
        <v>2</v>
      </c>
      <c r="P4" t="s">
        <v>41</v>
      </c>
      <c r="Q4" s="3"/>
      <c r="R4" s="64"/>
    </row>
    <row r="5" spans="1:17" ht="13.5">
      <c r="A5">
        <v>2</v>
      </c>
      <c r="B5" s="1" t="s">
        <v>1</v>
      </c>
      <c r="C5" s="29">
        <f aca="true" t="shared" si="1" ref="C5:C13">$C$16*$B$18*A5</f>
        <v>823.5719999999999</v>
      </c>
      <c r="D5" s="32">
        <f aca="true" t="shared" si="2" ref="D5:D13">$C$17</f>
        <v>549.048</v>
      </c>
      <c r="E5" s="32">
        <f aca="true" t="shared" si="3" ref="E5:E13">SUM(C5:D5)</f>
        <v>1372.62</v>
      </c>
      <c r="F5" s="39">
        <f t="shared" si="0"/>
        <v>686.31</v>
      </c>
      <c r="G5" s="30"/>
      <c r="H5" s="31">
        <f aca="true" t="shared" si="4" ref="H5:H13">F5/$C$16</f>
        <v>0.5</v>
      </c>
      <c r="I5" s="30"/>
      <c r="K5" s="43">
        <f>$H$16*H5</f>
        <v>735.84</v>
      </c>
      <c r="L5" s="30"/>
      <c r="Q5" s="4"/>
    </row>
    <row r="6" spans="1:12" ht="13.5">
      <c r="A6">
        <v>3</v>
      </c>
      <c r="B6" s="2" t="s">
        <v>2</v>
      </c>
      <c r="C6" s="29">
        <f t="shared" si="1"/>
        <v>1235.3579999999997</v>
      </c>
      <c r="D6" s="32">
        <f t="shared" si="2"/>
        <v>549.048</v>
      </c>
      <c r="E6" s="32">
        <f t="shared" si="3"/>
        <v>1784.4059999999997</v>
      </c>
      <c r="F6" s="39">
        <f t="shared" si="0"/>
        <v>594.8019999999999</v>
      </c>
      <c r="G6" s="30"/>
      <c r="H6" s="31">
        <f t="shared" si="4"/>
        <v>0.4333333333333333</v>
      </c>
      <c r="I6" s="30"/>
      <c r="K6" s="43">
        <f aca="true" t="shared" si="5" ref="K6:K13">$H$16*H6</f>
        <v>637.728</v>
      </c>
      <c r="L6" s="30"/>
    </row>
    <row r="7" spans="1:17" ht="13.5">
      <c r="A7">
        <v>4</v>
      </c>
      <c r="B7" s="1" t="s">
        <v>3</v>
      </c>
      <c r="C7" s="29">
        <f t="shared" si="1"/>
        <v>1647.1439999999998</v>
      </c>
      <c r="D7" s="32">
        <f t="shared" si="2"/>
        <v>549.048</v>
      </c>
      <c r="E7" s="32">
        <f t="shared" si="3"/>
        <v>2196.192</v>
      </c>
      <c r="F7" s="39">
        <f t="shared" si="0"/>
        <v>549.048</v>
      </c>
      <c r="G7" s="30"/>
      <c r="H7" s="31">
        <f t="shared" si="4"/>
        <v>0.4</v>
      </c>
      <c r="I7" s="30"/>
      <c r="K7" s="43">
        <f t="shared" si="5"/>
        <v>588.672</v>
      </c>
      <c r="L7" s="30"/>
      <c r="Q7" s="64"/>
    </row>
    <row r="8" spans="1:12" ht="13.5">
      <c r="A8">
        <v>5</v>
      </c>
      <c r="B8" t="s">
        <v>4</v>
      </c>
      <c r="C8" s="29">
        <f t="shared" si="1"/>
        <v>2058.93</v>
      </c>
      <c r="D8" s="32">
        <f t="shared" si="2"/>
        <v>549.048</v>
      </c>
      <c r="E8" s="32">
        <f t="shared" si="3"/>
        <v>2607.978</v>
      </c>
      <c r="F8" s="39">
        <f t="shared" si="0"/>
        <v>521.5956</v>
      </c>
      <c r="G8" s="30"/>
      <c r="H8" s="31">
        <f t="shared" si="4"/>
        <v>0.38</v>
      </c>
      <c r="I8" s="30"/>
      <c r="K8" s="43">
        <f t="shared" si="5"/>
        <v>559.2384000000001</v>
      </c>
      <c r="L8" s="30"/>
    </row>
    <row r="9" spans="1:12" ht="13.5">
      <c r="A9">
        <v>6</v>
      </c>
      <c r="B9" s="1" t="s">
        <v>5</v>
      </c>
      <c r="C9" s="29">
        <f t="shared" si="1"/>
        <v>2470.7159999999994</v>
      </c>
      <c r="D9" s="32">
        <f t="shared" si="2"/>
        <v>549.048</v>
      </c>
      <c r="E9" s="32">
        <f t="shared" si="3"/>
        <v>3019.763999999999</v>
      </c>
      <c r="F9" s="39">
        <f t="shared" si="0"/>
        <v>503.29399999999987</v>
      </c>
      <c r="G9" s="30"/>
      <c r="H9" s="31">
        <f t="shared" si="4"/>
        <v>0.3666666666666666</v>
      </c>
      <c r="I9" s="30"/>
      <c r="K9" s="43">
        <f t="shared" si="5"/>
        <v>539.6159999999999</v>
      </c>
      <c r="L9" s="30"/>
    </row>
    <row r="10" spans="1:12" ht="13.5">
      <c r="A10">
        <v>7</v>
      </c>
      <c r="B10" t="s">
        <v>6</v>
      </c>
      <c r="C10" s="29">
        <f t="shared" si="1"/>
        <v>2882.5019999999995</v>
      </c>
      <c r="D10" s="32">
        <f t="shared" si="2"/>
        <v>549.048</v>
      </c>
      <c r="E10" s="32">
        <f t="shared" si="3"/>
        <v>3431.5499999999993</v>
      </c>
      <c r="F10" s="39">
        <f t="shared" si="0"/>
        <v>490.2214285714285</v>
      </c>
      <c r="G10" s="30"/>
      <c r="H10" s="31">
        <f t="shared" si="4"/>
        <v>0.3571428571428571</v>
      </c>
      <c r="I10" s="30"/>
      <c r="K10" s="43">
        <f t="shared" si="5"/>
        <v>525.5999999999999</v>
      </c>
      <c r="L10" s="30"/>
    </row>
    <row r="11" spans="1:12" ht="13.5">
      <c r="A11">
        <v>8</v>
      </c>
      <c r="B11" t="s">
        <v>7</v>
      </c>
      <c r="C11" s="29">
        <f t="shared" si="1"/>
        <v>3294.2879999999996</v>
      </c>
      <c r="D11" s="32">
        <f t="shared" si="2"/>
        <v>549.048</v>
      </c>
      <c r="E11" s="32">
        <f t="shared" si="3"/>
        <v>3843.3359999999993</v>
      </c>
      <c r="F11" s="39">
        <f t="shared" si="0"/>
        <v>480.4169999999999</v>
      </c>
      <c r="G11" s="30"/>
      <c r="H11" s="31">
        <f t="shared" si="4"/>
        <v>0.35</v>
      </c>
      <c r="I11" s="30"/>
      <c r="K11" s="43">
        <f t="shared" si="5"/>
        <v>515.088</v>
      </c>
      <c r="L11" s="30"/>
    </row>
    <row r="12" spans="1:12" ht="13.5">
      <c r="A12">
        <v>9</v>
      </c>
      <c r="B12" t="s">
        <v>8</v>
      </c>
      <c r="C12" s="29">
        <f t="shared" si="1"/>
        <v>3706.0739999999996</v>
      </c>
      <c r="D12" s="32">
        <f t="shared" si="2"/>
        <v>549.048</v>
      </c>
      <c r="E12" s="32">
        <f t="shared" si="3"/>
        <v>4255.121999999999</v>
      </c>
      <c r="F12" s="39">
        <f t="shared" si="0"/>
        <v>472.7913333333333</v>
      </c>
      <c r="G12" s="30"/>
      <c r="H12" s="31">
        <f t="shared" si="4"/>
        <v>0.34444444444444444</v>
      </c>
      <c r="I12" s="30"/>
      <c r="K12" s="43">
        <f t="shared" si="5"/>
        <v>506.91200000000003</v>
      </c>
      <c r="L12" s="30"/>
    </row>
    <row r="13" spans="1:12" ht="15" thickBot="1">
      <c r="A13">
        <v>10</v>
      </c>
      <c r="B13" t="s">
        <v>9</v>
      </c>
      <c r="C13" s="33">
        <f t="shared" si="1"/>
        <v>4117.86</v>
      </c>
      <c r="D13" s="34">
        <f t="shared" si="2"/>
        <v>549.048</v>
      </c>
      <c r="E13" s="34">
        <f t="shared" si="3"/>
        <v>4666.907999999999</v>
      </c>
      <c r="F13" s="40">
        <f t="shared" si="0"/>
        <v>466.69079999999997</v>
      </c>
      <c r="G13" s="30"/>
      <c r="H13" s="31">
        <f t="shared" si="4"/>
        <v>0.34</v>
      </c>
      <c r="I13" s="30"/>
      <c r="K13" s="44">
        <f t="shared" si="5"/>
        <v>500.37120000000004</v>
      </c>
      <c r="L13" s="30"/>
    </row>
    <row r="14" ht="13.5">
      <c r="G14" s="30"/>
    </row>
    <row r="15" ht="15" thickBot="1"/>
    <row r="16" spans="2:12" ht="15" thickBot="1">
      <c r="B16" t="s">
        <v>10</v>
      </c>
      <c r="C16" s="66">
        <v>1372.62</v>
      </c>
      <c r="E16" t="s">
        <v>57</v>
      </c>
      <c r="H16" s="62">
        <v>1471.68</v>
      </c>
      <c r="J16" t="s">
        <v>67</v>
      </c>
      <c r="L16" s="67">
        <v>42005</v>
      </c>
    </row>
    <row r="17" spans="2:8" ht="13.5">
      <c r="B17" s="1">
        <v>0.4</v>
      </c>
      <c r="C17" s="3">
        <f>C16*B17</f>
        <v>549.048</v>
      </c>
      <c r="E17" t="s">
        <v>73</v>
      </c>
      <c r="H17" s="65">
        <v>1077.63</v>
      </c>
    </row>
    <row r="18" spans="2:3" ht="13.5">
      <c r="B18" s="1">
        <v>0.3</v>
      </c>
      <c r="C18" s="3">
        <f>B18*C16</f>
        <v>411.78599999999994</v>
      </c>
    </row>
    <row r="36" ht="13.5">
      <c r="B36" s="15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jzorg</dc:creator>
  <cp:keywords/>
  <dc:description/>
  <cp:lastModifiedBy>Huda Ahmed</cp:lastModifiedBy>
  <dcterms:created xsi:type="dcterms:W3CDTF">2014-03-18T10:09:53Z</dcterms:created>
  <dcterms:modified xsi:type="dcterms:W3CDTF">2015-02-02T12:13:45Z</dcterms:modified>
  <cp:category/>
  <cp:version/>
  <cp:contentType/>
  <cp:contentStatus/>
</cp:coreProperties>
</file>