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FED9" lockStructure="1"/>
  <bookViews>
    <workbookView xWindow="240" yWindow="855" windowWidth="15120" windowHeight="7215"/>
  </bookViews>
  <sheets>
    <sheet name="Rekenblad" sheetId="1" r:id="rId1"/>
    <sheet name="gemeenten" sheetId="2" state="hidden" r:id="rId2"/>
    <sheet name="uitkeringshoogte" sheetId="3" state="hidden" r:id="rId3"/>
    <sheet name="gemiddelde loonwaarde" sheetId="4" state="hidden" r:id="rId4"/>
    <sheet name="Begeleidingsvergoeding" sheetId="5" state="hidden" r:id="rId5"/>
    <sheet name="LIV" sheetId="6" state="hidden" r:id="rId6"/>
    <sheet name="bijstandsnormen en WML" sheetId="8" state="hidden" r:id="rId7"/>
    <sheet name="omvang werkweek" sheetId="9" state="hidden" r:id="rId8"/>
    <sheet name="ja nee" sheetId="11" state="hidden" r:id="rId9"/>
    <sheet name="participatiebudget" sheetId="12" state="hidden" r:id="rId10"/>
  </sheets>
  <definedNames>
    <definedName name="bedrijfsresultaat_per_fte">#REF!</definedName>
    <definedName name="begeleidingsvergoeding">Begeleidingsvergoeding!$A$4:$A$6</definedName>
    <definedName name="gemeenten">Tabel1[gemeente]</definedName>
    <definedName name="In_te_zetten_groepen">'bijstandsnormen en WML'!$A$1:$A$6</definedName>
    <definedName name="leeftijden">#REF!</definedName>
    <definedName name="loonwaarden">'gemiddelde loonwaarde'!$A$1:$A$11</definedName>
    <definedName name="uitkeringen">uitkeringshoogte!$A$1:$A$4</definedName>
    <definedName name="uren_per_fte">'omvang werkweek'!$A$1:$A$5</definedName>
  </definedNames>
  <calcPr calcId="145621"/>
</workbook>
</file>

<file path=xl/calcChain.xml><?xml version="1.0" encoding="utf-8"?>
<calcChain xmlns="http://schemas.openxmlformats.org/spreadsheetml/2006/main">
  <c r="E389" i="2" l="1"/>
  <c r="E388" i="2"/>
  <c r="E387" i="2"/>
  <c r="E386" i="2"/>
  <c r="E385" i="2"/>
  <c r="E384" i="2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2" i="2"/>
  <c r="H3" i="1" l="1"/>
  <c r="H22" i="1" s="1"/>
  <c r="K7" i="12"/>
  <c r="R7" i="12" s="1"/>
  <c r="Y7" i="12" s="1"/>
  <c r="L7" i="12"/>
  <c r="S7" i="12" s="1"/>
  <c r="M7" i="12"/>
  <c r="T7" i="12" s="1"/>
  <c r="N7" i="12"/>
  <c r="U7" i="12" s="1"/>
  <c r="O7" i="12"/>
  <c r="V7" i="12" s="1"/>
  <c r="P7" i="12"/>
  <c r="W7" i="12" s="1"/>
  <c r="D8" i="12"/>
  <c r="E8" i="12"/>
  <c r="F8" i="12"/>
  <c r="G8" i="12"/>
  <c r="H8" i="12"/>
  <c r="I8" i="12"/>
  <c r="K8" i="12"/>
  <c r="L8" i="12"/>
  <c r="M8" i="12"/>
  <c r="N8" i="12"/>
  <c r="O8" i="12"/>
  <c r="G3" i="1"/>
  <c r="O3" i="1" s="1"/>
  <c r="F3" i="1"/>
  <c r="F22" i="1" s="1"/>
  <c r="B41" i="1"/>
  <c r="AQ398" i="12"/>
  <c r="AQ397" i="12"/>
  <c r="AQ396" i="12"/>
  <c r="AQ395" i="12"/>
  <c r="AQ394" i="12"/>
  <c r="AQ393" i="12"/>
  <c r="AQ392" i="12"/>
  <c r="AQ391" i="12"/>
  <c r="AQ390" i="12"/>
  <c r="AQ389" i="12"/>
  <c r="AQ388" i="12"/>
  <c r="AQ387" i="12"/>
  <c r="AQ386" i="12"/>
  <c r="AQ385" i="12"/>
  <c r="AQ384" i="12"/>
  <c r="AQ383" i="12"/>
  <c r="AQ382" i="12"/>
  <c r="AQ381" i="12"/>
  <c r="AQ380" i="12"/>
  <c r="AQ379" i="12"/>
  <c r="AQ378" i="12"/>
  <c r="AQ377" i="12"/>
  <c r="AQ376" i="12"/>
  <c r="AQ375" i="12"/>
  <c r="AQ374" i="12"/>
  <c r="AQ373" i="12"/>
  <c r="AQ372" i="12"/>
  <c r="AQ371" i="12"/>
  <c r="AQ370" i="12"/>
  <c r="AQ369" i="12"/>
  <c r="AQ368" i="12"/>
  <c r="AQ367" i="12"/>
  <c r="AQ366" i="12"/>
  <c r="AQ365" i="12"/>
  <c r="AQ364" i="12"/>
  <c r="AQ363" i="12"/>
  <c r="AQ362" i="12"/>
  <c r="AQ361" i="12"/>
  <c r="AQ360" i="12"/>
  <c r="AQ359" i="12"/>
  <c r="AQ358" i="12"/>
  <c r="AQ357" i="12"/>
  <c r="AQ356" i="12"/>
  <c r="AQ355" i="12"/>
  <c r="AQ354" i="12"/>
  <c r="AQ353" i="12"/>
  <c r="AQ352" i="12"/>
  <c r="AQ351" i="12"/>
  <c r="AQ350" i="12"/>
  <c r="AQ349" i="12"/>
  <c r="AQ348" i="12"/>
  <c r="AQ347" i="12"/>
  <c r="AQ346" i="12"/>
  <c r="AQ345" i="12"/>
  <c r="AQ344" i="12"/>
  <c r="AQ343" i="12"/>
  <c r="AQ342" i="12"/>
  <c r="AQ341" i="12"/>
  <c r="AQ340" i="12"/>
  <c r="AQ339" i="12"/>
  <c r="AQ338" i="12"/>
  <c r="AQ337" i="12"/>
  <c r="AQ336" i="12"/>
  <c r="AQ335" i="12"/>
  <c r="AQ334" i="12"/>
  <c r="AQ333" i="12"/>
  <c r="AQ332" i="12"/>
  <c r="AQ331" i="12"/>
  <c r="AQ330" i="12"/>
  <c r="AQ329" i="12"/>
  <c r="AQ328" i="12"/>
  <c r="AQ327" i="12"/>
  <c r="AQ326" i="12"/>
  <c r="AQ325" i="12"/>
  <c r="AQ324" i="12"/>
  <c r="AQ323" i="12"/>
  <c r="AQ322" i="12"/>
  <c r="AQ321" i="12"/>
  <c r="AQ320" i="12"/>
  <c r="AQ319" i="12"/>
  <c r="AQ318" i="12"/>
  <c r="AQ317" i="12"/>
  <c r="AQ316" i="12"/>
  <c r="AQ315" i="12"/>
  <c r="AQ314" i="12"/>
  <c r="AQ313" i="12"/>
  <c r="AQ312" i="12"/>
  <c r="AQ311" i="12"/>
  <c r="AQ310" i="12"/>
  <c r="AQ309" i="12"/>
  <c r="AQ308" i="12"/>
  <c r="AQ307" i="12"/>
  <c r="AQ306" i="12"/>
  <c r="AQ305" i="12"/>
  <c r="AQ304" i="12"/>
  <c r="AQ303" i="12"/>
  <c r="AQ302" i="12"/>
  <c r="AQ301" i="12"/>
  <c r="AQ300" i="12"/>
  <c r="AQ299" i="12"/>
  <c r="AQ298" i="12"/>
  <c r="AQ297" i="12"/>
  <c r="AQ296" i="12"/>
  <c r="AQ295" i="12"/>
  <c r="AQ294" i="12"/>
  <c r="AQ293" i="12"/>
  <c r="AQ292" i="12"/>
  <c r="AQ291" i="12"/>
  <c r="AQ290" i="12"/>
  <c r="AQ289" i="12"/>
  <c r="AQ288" i="12"/>
  <c r="AQ287" i="12"/>
  <c r="AQ286" i="12"/>
  <c r="AQ285" i="12"/>
  <c r="AQ284" i="12"/>
  <c r="AQ283" i="12"/>
  <c r="AQ282" i="12"/>
  <c r="AQ281" i="12"/>
  <c r="AQ280" i="12"/>
  <c r="AQ279" i="12"/>
  <c r="AQ278" i="12"/>
  <c r="AQ277" i="12"/>
  <c r="AQ276" i="12"/>
  <c r="AQ275" i="12"/>
  <c r="AQ274" i="12"/>
  <c r="AQ273" i="12"/>
  <c r="AQ272" i="12"/>
  <c r="AQ271" i="12"/>
  <c r="AQ270" i="12"/>
  <c r="AQ269" i="12"/>
  <c r="AQ268" i="12"/>
  <c r="AQ267" i="12"/>
  <c r="AQ266" i="12"/>
  <c r="AQ265" i="12"/>
  <c r="AQ264" i="12"/>
  <c r="AQ263" i="12"/>
  <c r="AQ262" i="12"/>
  <c r="AQ261" i="12"/>
  <c r="AQ260" i="12"/>
  <c r="AQ259" i="12"/>
  <c r="AQ258" i="12"/>
  <c r="AQ257" i="12"/>
  <c r="AQ256" i="12"/>
  <c r="AQ255" i="12"/>
  <c r="AQ254" i="12"/>
  <c r="AQ253" i="12"/>
  <c r="AQ252" i="12"/>
  <c r="AQ251" i="12"/>
  <c r="AQ250" i="12"/>
  <c r="AQ249" i="12"/>
  <c r="AQ248" i="12"/>
  <c r="AQ247" i="12"/>
  <c r="AQ246" i="12"/>
  <c r="AQ245" i="12"/>
  <c r="AQ244" i="12"/>
  <c r="AQ243" i="12"/>
  <c r="AQ242" i="12"/>
  <c r="AQ241" i="12"/>
  <c r="AQ240" i="12"/>
  <c r="AQ239" i="12"/>
  <c r="AQ238" i="12"/>
  <c r="AQ237" i="12"/>
  <c r="AQ236" i="12"/>
  <c r="AQ235" i="12"/>
  <c r="AQ234" i="12"/>
  <c r="AQ233" i="12"/>
  <c r="AQ232" i="12"/>
  <c r="AQ231" i="12"/>
  <c r="AQ230" i="12"/>
  <c r="AQ229" i="12"/>
  <c r="AQ228" i="12"/>
  <c r="AQ227" i="12"/>
  <c r="AQ226" i="12"/>
  <c r="AQ225" i="12"/>
  <c r="AQ224" i="12"/>
  <c r="AQ223" i="12"/>
  <c r="AQ222" i="12"/>
  <c r="AQ221" i="12"/>
  <c r="AQ220" i="12"/>
  <c r="AQ219" i="12"/>
  <c r="AQ218" i="12"/>
  <c r="AQ217" i="12"/>
  <c r="AQ216" i="12"/>
  <c r="AQ215" i="12"/>
  <c r="AQ214" i="12"/>
  <c r="AQ213" i="12"/>
  <c r="AQ212" i="12"/>
  <c r="AQ211" i="12"/>
  <c r="AQ210" i="12"/>
  <c r="AQ209" i="12"/>
  <c r="AQ208" i="12"/>
  <c r="AQ207" i="12"/>
  <c r="AQ206" i="12"/>
  <c r="AQ205" i="12"/>
  <c r="AQ204" i="12"/>
  <c r="AQ203" i="12"/>
  <c r="AQ202" i="12"/>
  <c r="AQ201" i="12"/>
  <c r="AQ200" i="12"/>
  <c r="AQ199" i="12"/>
  <c r="AQ198" i="12"/>
  <c r="AQ197" i="12"/>
  <c r="AQ196" i="12"/>
  <c r="AQ195" i="12"/>
  <c r="AQ194" i="12"/>
  <c r="AQ193" i="12"/>
  <c r="AQ192" i="12"/>
  <c r="AQ191" i="12"/>
  <c r="AQ190" i="12"/>
  <c r="AQ189" i="12"/>
  <c r="AQ188" i="12"/>
  <c r="AQ187" i="12"/>
  <c r="AQ186" i="12"/>
  <c r="AQ185" i="12"/>
  <c r="AQ184" i="12"/>
  <c r="AQ183" i="12"/>
  <c r="AQ182" i="12"/>
  <c r="AQ181" i="12"/>
  <c r="AQ180" i="12"/>
  <c r="AQ179" i="12"/>
  <c r="AQ178" i="12"/>
  <c r="AQ177" i="12"/>
  <c r="AQ176" i="12"/>
  <c r="AQ175" i="12"/>
  <c r="AQ174" i="12"/>
  <c r="AQ173" i="12"/>
  <c r="AQ172" i="12"/>
  <c r="AQ171" i="12"/>
  <c r="AQ170" i="12"/>
  <c r="AQ169" i="12"/>
  <c r="AQ168" i="12"/>
  <c r="AQ167" i="12"/>
  <c r="AQ166" i="12"/>
  <c r="AQ165" i="12"/>
  <c r="AQ164" i="12"/>
  <c r="AQ163" i="12"/>
  <c r="AQ162" i="12"/>
  <c r="AQ161" i="12"/>
  <c r="AQ160" i="12"/>
  <c r="AQ159" i="12"/>
  <c r="AQ158" i="12"/>
  <c r="AQ157" i="12"/>
  <c r="AQ156" i="12"/>
  <c r="AQ155" i="12"/>
  <c r="AQ154" i="12"/>
  <c r="AQ153" i="12"/>
  <c r="AQ152" i="12"/>
  <c r="AQ151" i="12"/>
  <c r="AQ150" i="12"/>
  <c r="AQ149" i="12"/>
  <c r="AQ148" i="12"/>
  <c r="AQ147" i="12"/>
  <c r="AQ146" i="12"/>
  <c r="AQ145" i="12"/>
  <c r="AQ144" i="12"/>
  <c r="AQ143" i="12"/>
  <c r="AQ142" i="12"/>
  <c r="AQ141" i="12"/>
  <c r="AQ140" i="12"/>
  <c r="AQ139" i="12"/>
  <c r="AQ138" i="12"/>
  <c r="AQ137" i="12"/>
  <c r="AQ136" i="12"/>
  <c r="AQ135" i="12"/>
  <c r="AQ134" i="12"/>
  <c r="AQ133" i="12"/>
  <c r="AQ132" i="12"/>
  <c r="AQ131" i="12"/>
  <c r="AQ130" i="12"/>
  <c r="AQ129" i="12"/>
  <c r="AQ128" i="12"/>
  <c r="AQ127" i="12"/>
  <c r="AQ126" i="12"/>
  <c r="AQ125" i="12"/>
  <c r="AQ124" i="12"/>
  <c r="AQ123" i="12"/>
  <c r="AQ122" i="12"/>
  <c r="AQ121" i="12"/>
  <c r="AQ120" i="12"/>
  <c r="AQ119" i="12"/>
  <c r="AQ118" i="12"/>
  <c r="AQ117" i="12"/>
  <c r="AQ116" i="12"/>
  <c r="AQ115" i="12"/>
  <c r="AQ114" i="12"/>
  <c r="AQ113" i="12"/>
  <c r="AQ112" i="12"/>
  <c r="AQ111" i="12"/>
  <c r="AQ110" i="12"/>
  <c r="AQ109" i="12"/>
  <c r="AQ108" i="12"/>
  <c r="AQ107" i="12"/>
  <c r="AQ106" i="12"/>
  <c r="AQ105" i="12"/>
  <c r="AQ104" i="12"/>
  <c r="AQ103" i="12"/>
  <c r="AQ102" i="12"/>
  <c r="AQ101" i="12"/>
  <c r="AQ100" i="12"/>
  <c r="AQ99" i="12"/>
  <c r="AQ98" i="12"/>
  <c r="AQ97" i="12"/>
  <c r="AQ96" i="12"/>
  <c r="AQ95" i="12"/>
  <c r="AQ94" i="12"/>
  <c r="AQ93" i="12"/>
  <c r="AQ92" i="12"/>
  <c r="AQ91" i="12"/>
  <c r="AQ90" i="12"/>
  <c r="AQ89" i="12"/>
  <c r="AQ88" i="12"/>
  <c r="AQ87" i="12"/>
  <c r="AQ86" i="12"/>
  <c r="AQ85" i="12"/>
  <c r="AQ84" i="12"/>
  <c r="AQ83" i="12"/>
  <c r="AQ82" i="12"/>
  <c r="AQ81" i="12"/>
  <c r="AQ80" i="12"/>
  <c r="AQ79" i="12"/>
  <c r="AQ78" i="12"/>
  <c r="AQ77" i="12"/>
  <c r="AQ76" i="12"/>
  <c r="AQ75" i="12"/>
  <c r="AQ74" i="12"/>
  <c r="AQ73" i="12"/>
  <c r="AQ72" i="12"/>
  <c r="AQ71" i="12"/>
  <c r="AQ70" i="12"/>
  <c r="AQ69" i="12"/>
  <c r="AQ68" i="12"/>
  <c r="AQ67" i="12"/>
  <c r="AQ66" i="12"/>
  <c r="AQ65" i="12"/>
  <c r="AQ64" i="12"/>
  <c r="AQ63" i="12"/>
  <c r="AQ62" i="12"/>
  <c r="AQ61" i="12"/>
  <c r="AQ60" i="12"/>
  <c r="AQ59" i="12"/>
  <c r="AQ58" i="12"/>
  <c r="AQ57" i="12"/>
  <c r="AQ56" i="12"/>
  <c r="AQ55" i="12"/>
  <c r="AQ54" i="12"/>
  <c r="AQ53" i="12"/>
  <c r="AQ52" i="12"/>
  <c r="AQ51" i="12"/>
  <c r="AQ50" i="12"/>
  <c r="AQ49" i="12"/>
  <c r="AQ48" i="12"/>
  <c r="AQ47" i="12"/>
  <c r="AQ46" i="12"/>
  <c r="AQ45" i="12"/>
  <c r="AQ44" i="12"/>
  <c r="AQ43" i="12"/>
  <c r="AQ42" i="12"/>
  <c r="AQ41" i="12"/>
  <c r="AQ40" i="12"/>
  <c r="AQ39" i="12"/>
  <c r="AQ38" i="12"/>
  <c r="AQ37" i="12"/>
  <c r="AQ36" i="12"/>
  <c r="AQ35" i="12"/>
  <c r="AQ34" i="12"/>
  <c r="AQ33" i="12"/>
  <c r="AQ32" i="12"/>
  <c r="AQ31" i="12"/>
  <c r="AQ30" i="12"/>
  <c r="AQ29" i="12"/>
  <c r="AQ28" i="12"/>
  <c r="AQ27" i="12"/>
  <c r="AQ26" i="12"/>
  <c r="AQ25" i="12"/>
  <c r="AQ24" i="12"/>
  <c r="AQ23" i="12"/>
  <c r="AQ22" i="12"/>
  <c r="AQ21" i="12"/>
  <c r="AQ20" i="12"/>
  <c r="AQ19" i="12"/>
  <c r="AQ18" i="12"/>
  <c r="AQ17" i="12"/>
  <c r="AQ16" i="12"/>
  <c r="AQ15" i="12"/>
  <c r="AQ14" i="12"/>
  <c r="AQ13" i="12"/>
  <c r="AQ12" i="12"/>
  <c r="AQ11" i="12"/>
  <c r="AQ10" i="12"/>
  <c r="AJ398" i="12"/>
  <c r="AJ397" i="12"/>
  <c r="AJ396" i="12"/>
  <c r="AJ395" i="12"/>
  <c r="AJ394" i="12"/>
  <c r="AJ393" i="12"/>
  <c r="AJ392" i="12"/>
  <c r="AJ391" i="12"/>
  <c r="AJ390" i="12"/>
  <c r="AJ389" i="12"/>
  <c r="AJ388" i="12"/>
  <c r="AJ387" i="12"/>
  <c r="AJ386" i="12"/>
  <c r="AJ385" i="12"/>
  <c r="AJ384" i="12"/>
  <c r="AJ383" i="12"/>
  <c r="AJ382" i="12"/>
  <c r="AJ381" i="12"/>
  <c r="AJ380" i="12"/>
  <c r="AJ379" i="12"/>
  <c r="AJ378" i="12"/>
  <c r="AJ377" i="12"/>
  <c r="AJ376" i="12"/>
  <c r="AJ375" i="12"/>
  <c r="AJ374" i="12"/>
  <c r="AJ373" i="12"/>
  <c r="AJ372" i="12"/>
  <c r="AJ371" i="12"/>
  <c r="AJ370" i="12"/>
  <c r="AJ369" i="12"/>
  <c r="AJ368" i="12"/>
  <c r="AJ367" i="12"/>
  <c r="AJ366" i="12"/>
  <c r="AJ365" i="12"/>
  <c r="AJ364" i="12"/>
  <c r="AJ363" i="12"/>
  <c r="AJ362" i="12"/>
  <c r="AJ361" i="12"/>
  <c r="AJ360" i="12"/>
  <c r="AJ359" i="12"/>
  <c r="AJ358" i="12"/>
  <c r="AJ357" i="12"/>
  <c r="AJ356" i="12"/>
  <c r="AJ355" i="12"/>
  <c r="AJ354" i="12"/>
  <c r="AJ353" i="12"/>
  <c r="AJ352" i="12"/>
  <c r="AJ351" i="12"/>
  <c r="AJ350" i="12"/>
  <c r="AJ349" i="12"/>
  <c r="AJ348" i="12"/>
  <c r="AJ347" i="12"/>
  <c r="AJ346" i="12"/>
  <c r="AJ345" i="12"/>
  <c r="AJ344" i="12"/>
  <c r="AJ343" i="12"/>
  <c r="AJ342" i="12"/>
  <c r="AJ341" i="12"/>
  <c r="AJ340" i="12"/>
  <c r="AJ339" i="12"/>
  <c r="AJ338" i="12"/>
  <c r="AJ337" i="12"/>
  <c r="AJ336" i="12"/>
  <c r="AJ335" i="12"/>
  <c r="AJ334" i="12"/>
  <c r="AJ333" i="12"/>
  <c r="AJ332" i="12"/>
  <c r="AJ331" i="12"/>
  <c r="AJ330" i="12"/>
  <c r="AJ329" i="12"/>
  <c r="AJ328" i="12"/>
  <c r="AJ327" i="12"/>
  <c r="AJ326" i="12"/>
  <c r="AJ325" i="12"/>
  <c r="AJ324" i="12"/>
  <c r="AJ323" i="12"/>
  <c r="AJ322" i="12"/>
  <c r="AJ321" i="12"/>
  <c r="AJ320" i="12"/>
  <c r="AJ319" i="12"/>
  <c r="AJ318" i="12"/>
  <c r="AJ317" i="12"/>
  <c r="AJ316" i="12"/>
  <c r="AJ315" i="12"/>
  <c r="AJ314" i="12"/>
  <c r="AJ313" i="12"/>
  <c r="AJ312" i="12"/>
  <c r="AJ311" i="12"/>
  <c r="AJ310" i="12"/>
  <c r="AJ309" i="12"/>
  <c r="AJ308" i="12"/>
  <c r="AJ307" i="12"/>
  <c r="AJ306" i="12"/>
  <c r="AJ305" i="12"/>
  <c r="AJ304" i="12"/>
  <c r="AJ303" i="12"/>
  <c r="AJ302" i="12"/>
  <c r="AJ301" i="12"/>
  <c r="AJ300" i="12"/>
  <c r="AJ299" i="12"/>
  <c r="AJ298" i="12"/>
  <c r="AJ297" i="12"/>
  <c r="AJ296" i="12"/>
  <c r="AJ295" i="12"/>
  <c r="AJ294" i="12"/>
  <c r="AJ293" i="12"/>
  <c r="AJ292" i="12"/>
  <c r="AJ291" i="12"/>
  <c r="AJ290" i="12"/>
  <c r="AJ289" i="12"/>
  <c r="AJ288" i="12"/>
  <c r="AJ287" i="12"/>
  <c r="AJ286" i="12"/>
  <c r="AJ285" i="12"/>
  <c r="AJ284" i="12"/>
  <c r="AJ283" i="12"/>
  <c r="AJ282" i="12"/>
  <c r="AJ281" i="12"/>
  <c r="AJ280" i="12"/>
  <c r="AJ279" i="12"/>
  <c r="AJ278" i="12"/>
  <c r="AJ277" i="12"/>
  <c r="AJ276" i="12"/>
  <c r="AJ275" i="12"/>
  <c r="AJ274" i="12"/>
  <c r="AJ273" i="12"/>
  <c r="AJ272" i="12"/>
  <c r="AJ271" i="12"/>
  <c r="AJ270" i="12"/>
  <c r="AJ269" i="12"/>
  <c r="AJ268" i="12"/>
  <c r="AJ267" i="12"/>
  <c r="AJ266" i="12"/>
  <c r="AJ265" i="12"/>
  <c r="AJ264" i="12"/>
  <c r="AJ263" i="12"/>
  <c r="AJ262" i="12"/>
  <c r="AJ261" i="12"/>
  <c r="AJ260" i="12"/>
  <c r="AJ259" i="12"/>
  <c r="AJ258" i="12"/>
  <c r="AJ257" i="12"/>
  <c r="AJ256" i="12"/>
  <c r="AJ255" i="12"/>
  <c r="AJ254" i="12"/>
  <c r="AJ253" i="12"/>
  <c r="AJ252" i="12"/>
  <c r="AJ251" i="12"/>
  <c r="AJ250" i="12"/>
  <c r="AJ249" i="12"/>
  <c r="AJ248" i="12"/>
  <c r="AJ247" i="12"/>
  <c r="AJ246" i="12"/>
  <c r="AJ245" i="12"/>
  <c r="AJ244" i="12"/>
  <c r="AJ243" i="12"/>
  <c r="AJ242" i="12"/>
  <c r="AJ241" i="12"/>
  <c r="AJ240" i="12"/>
  <c r="AJ239" i="12"/>
  <c r="AJ238" i="12"/>
  <c r="AJ237" i="12"/>
  <c r="AJ236" i="12"/>
  <c r="AJ235" i="12"/>
  <c r="AJ234" i="12"/>
  <c r="AJ233" i="12"/>
  <c r="AJ232" i="12"/>
  <c r="AJ231" i="12"/>
  <c r="AJ230" i="12"/>
  <c r="AJ229" i="12"/>
  <c r="AJ228" i="12"/>
  <c r="AJ227" i="12"/>
  <c r="AJ226" i="12"/>
  <c r="AJ225" i="12"/>
  <c r="AJ224" i="12"/>
  <c r="AJ223" i="12"/>
  <c r="AJ222" i="12"/>
  <c r="AJ221" i="12"/>
  <c r="AJ220" i="12"/>
  <c r="AJ219" i="12"/>
  <c r="AJ218" i="12"/>
  <c r="AJ217" i="12"/>
  <c r="AJ216" i="12"/>
  <c r="AJ215" i="12"/>
  <c r="AJ214" i="12"/>
  <c r="AJ213" i="12"/>
  <c r="AJ212" i="12"/>
  <c r="AJ211" i="12"/>
  <c r="AJ210" i="12"/>
  <c r="AJ209" i="12"/>
  <c r="AJ208" i="12"/>
  <c r="AJ207" i="12"/>
  <c r="AJ206" i="12"/>
  <c r="AJ205" i="12"/>
  <c r="AJ204" i="12"/>
  <c r="AJ203" i="12"/>
  <c r="AJ202" i="12"/>
  <c r="AJ201" i="12"/>
  <c r="AJ200" i="12"/>
  <c r="AJ199" i="12"/>
  <c r="AJ198" i="12"/>
  <c r="AJ197" i="12"/>
  <c r="AJ196" i="12"/>
  <c r="AJ195" i="12"/>
  <c r="AJ194" i="12"/>
  <c r="AJ193" i="12"/>
  <c r="AJ192" i="12"/>
  <c r="AJ191" i="12"/>
  <c r="AJ190" i="12"/>
  <c r="AJ189" i="12"/>
  <c r="AJ188" i="12"/>
  <c r="AJ187" i="12"/>
  <c r="AJ186" i="12"/>
  <c r="AJ185" i="12"/>
  <c r="AJ184" i="12"/>
  <c r="AJ183" i="12"/>
  <c r="AJ182" i="12"/>
  <c r="AJ181" i="12"/>
  <c r="AJ180" i="12"/>
  <c r="AJ179" i="12"/>
  <c r="AJ178" i="12"/>
  <c r="AJ177" i="12"/>
  <c r="AJ176" i="12"/>
  <c r="AJ175" i="12"/>
  <c r="AJ174" i="12"/>
  <c r="AJ173" i="12"/>
  <c r="AJ172" i="12"/>
  <c r="AJ171" i="12"/>
  <c r="AJ170" i="12"/>
  <c r="AJ169" i="12"/>
  <c r="AJ168" i="12"/>
  <c r="AJ167" i="12"/>
  <c r="AJ166" i="12"/>
  <c r="AJ165" i="12"/>
  <c r="AJ164" i="12"/>
  <c r="AJ163" i="12"/>
  <c r="AJ162" i="12"/>
  <c r="AJ161" i="12"/>
  <c r="AJ160" i="12"/>
  <c r="AJ159" i="12"/>
  <c r="AJ158" i="12"/>
  <c r="AJ157" i="12"/>
  <c r="AJ156" i="12"/>
  <c r="AJ155" i="12"/>
  <c r="AJ154" i="12"/>
  <c r="AJ153" i="12"/>
  <c r="AJ152" i="12"/>
  <c r="AJ151" i="12"/>
  <c r="AJ150" i="12"/>
  <c r="AJ149" i="12"/>
  <c r="AJ148" i="12"/>
  <c r="AJ147" i="12"/>
  <c r="AJ146" i="12"/>
  <c r="AJ145" i="12"/>
  <c r="AJ144" i="12"/>
  <c r="AJ143" i="12"/>
  <c r="AJ142" i="12"/>
  <c r="AJ141" i="12"/>
  <c r="AJ140" i="12"/>
  <c r="AJ139" i="12"/>
  <c r="AJ138" i="12"/>
  <c r="AJ137" i="12"/>
  <c r="AJ136" i="12"/>
  <c r="AJ135" i="12"/>
  <c r="AJ134" i="12"/>
  <c r="AJ133" i="12"/>
  <c r="AJ132" i="12"/>
  <c r="AJ131" i="12"/>
  <c r="AJ130" i="12"/>
  <c r="AJ129" i="12"/>
  <c r="AJ128" i="12"/>
  <c r="AJ127" i="12"/>
  <c r="AJ126" i="12"/>
  <c r="AJ125" i="12"/>
  <c r="AJ124" i="12"/>
  <c r="AJ123" i="12"/>
  <c r="AJ122" i="12"/>
  <c r="AJ121" i="12"/>
  <c r="AJ120" i="12"/>
  <c r="AJ119" i="12"/>
  <c r="AJ118" i="12"/>
  <c r="AJ117" i="12"/>
  <c r="AJ116" i="12"/>
  <c r="AJ115" i="12"/>
  <c r="AJ114" i="12"/>
  <c r="AJ113" i="12"/>
  <c r="AJ112" i="12"/>
  <c r="AJ111" i="12"/>
  <c r="AJ110" i="12"/>
  <c r="AJ109" i="12"/>
  <c r="AJ108" i="12"/>
  <c r="AJ107" i="12"/>
  <c r="AJ106" i="12"/>
  <c r="AJ105" i="12"/>
  <c r="AJ104" i="12"/>
  <c r="AJ103" i="12"/>
  <c r="AJ102" i="12"/>
  <c r="AJ101" i="12"/>
  <c r="AJ100" i="12"/>
  <c r="AJ99" i="12"/>
  <c r="AJ98" i="12"/>
  <c r="AJ97" i="12"/>
  <c r="AJ96" i="12"/>
  <c r="AJ95" i="12"/>
  <c r="AJ94" i="12"/>
  <c r="AJ93" i="12"/>
  <c r="AJ92" i="12"/>
  <c r="AJ91" i="12"/>
  <c r="AJ90" i="12"/>
  <c r="AJ89" i="12"/>
  <c r="AJ88" i="12"/>
  <c r="AJ87" i="12"/>
  <c r="AJ86" i="12"/>
  <c r="AJ85" i="12"/>
  <c r="AJ84" i="12"/>
  <c r="AJ83" i="12"/>
  <c r="AJ82" i="12"/>
  <c r="AJ81" i="12"/>
  <c r="AJ80" i="12"/>
  <c r="AJ79" i="12"/>
  <c r="AJ78" i="12"/>
  <c r="AJ77" i="12"/>
  <c r="AJ76" i="12"/>
  <c r="AJ75" i="12"/>
  <c r="AJ74" i="12"/>
  <c r="AJ73" i="12"/>
  <c r="AJ72" i="12"/>
  <c r="AJ71" i="12"/>
  <c r="AJ70" i="12"/>
  <c r="AJ69" i="12"/>
  <c r="AJ68" i="12"/>
  <c r="AJ67" i="12"/>
  <c r="AJ66" i="12"/>
  <c r="AJ65" i="12"/>
  <c r="AJ64" i="12"/>
  <c r="AJ63" i="12"/>
  <c r="AJ62" i="12"/>
  <c r="AJ61" i="12"/>
  <c r="AJ60" i="12"/>
  <c r="AJ59" i="12"/>
  <c r="AJ58" i="12"/>
  <c r="AJ57" i="12"/>
  <c r="AJ56" i="12"/>
  <c r="AJ55" i="12"/>
  <c r="AJ54" i="12"/>
  <c r="AJ53" i="12"/>
  <c r="AJ52" i="12"/>
  <c r="AJ51" i="12"/>
  <c r="AJ50" i="12"/>
  <c r="AJ49" i="12"/>
  <c r="AJ48" i="12"/>
  <c r="AJ47" i="12"/>
  <c r="AJ46" i="12"/>
  <c r="AJ45" i="12"/>
  <c r="AJ44" i="12"/>
  <c r="AJ43" i="12"/>
  <c r="AJ42" i="12"/>
  <c r="AJ41" i="12"/>
  <c r="AJ40" i="12"/>
  <c r="AJ39" i="12"/>
  <c r="AJ38" i="12"/>
  <c r="AJ37" i="12"/>
  <c r="AJ36" i="12"/>
  <c r="AJ35" i="12"/>
  <c r="AJ34" i="12"/>
  <c r="AJ33" i="12"/>
  <c r="AJ32" i="12"/>
  <c r="AJ31" i="12"/>
  <c r="AJ30" i="12"/>
  <c r="AJ29" i="12"/>
  <c r="AJ28" i="12"/>
  <c r="AJ27" i="12"/>
  <c r="AJ26" i="12"/>
  <c r="AJ25" i="12"/>
  <c r="AJ24" i="12"/>
  <c r="AJ23" i="12"/>
  <c r="AJ22" i="12"/>
  <c r="AJ21" i="12"/>
  <c r="AJ20" i="12"/>
  <c r="AJ19" i="12"/>
  <c r="AJ18" i="12"/>
  <c r="AJ17" i="12"/>
  <c r="AJ16" i="12"/>
  <c r="AJ15" i="12"/>
  <c r="AJ14" i="12"/>
  <c r="AJ13" i="12"/>
  <c r="AJ12" i="12"/>
  <c r="AJ11" i="12"/>
  <c r="AJ10" i="12"/>
  <c r="AC398" i="12"/>
  <c r="AC397" i="12"/>
  <c r="AC396" i="12"/>
  <c r="AC395" i="12"/>
  <c r="AC394" i="12"/>
  <c r="AC393" i="12"/>
  <c r="AC392" i="12"/>
  <c r="AC391" i="12"/>
  <c r="AC390" i="12"/>
  <c r="AC389" i="12"/>
  <c r="AC388" i="12"/>
  <c r="AC387" i="12"/>
  <c r="AC386" i="12"/>
  <c r="AC385" i="12"/>
  <c r="AC384" i="12"/>
  <c r="AC383" i="12"/>
  <c r="AC382" i="12"/>
  <c r="AC381" i="12"/>
  <c r="AC380" i="12"/>
  <c r="AC379" i="12"/>
  <c r="AC378" i="12"/>
  <c r="AC377" i="12"/>
  <c r="AC376" i="12"/>
  <c r="AC375" i="12"/>
  <c r="AC374" i="12"/>
  <c r="AC373" i="12"/>
  <c r="AC372" i="12"/>
  <c r="AC371" i="12"/>
  <c r="AC370" i="12"/>
  <c r="AC369" i="12"/>
  <c r="AC368" i="12"/>
  <c r="AC367" i="12"/>
  <c r="AC366" i="12"/>
  <c r="AC365" i="12"/>
  <c r="AC364" i="12"/>
  <c r="AC363" i="12"/>
  <c r="AC362" i="12"/>
  <c r="AC361" i="12"/>
  <c r="AC360" i="12"/>
  <c r="AC359" i="12"/>
  <c r="AC358" i="12"/>
  <c r="AC357" i="12"/>
  <c r="AC356" i="12"/>
  <c r="AC355" i="12"/>
  <c r="AC354" i="12"/>
  <c r="AC353" i="12"/>
  <c r="AC352" i="12"/>
  <c r="AC351" i="12"/>
  <c r="AC350" i="12"/>
  <c r="AC349" i="12"/>
  <c r="AC348" i="12"/>
  <c r="AC347" i="12"/>
  <c r="AC346" i="12"/>
  <c r="AC345" i="12"/>
  <c r="AC344" i="12"/>
  <c r="AC343" i="12"/>
  <c r="AC342" i="12"/>
  <c r="AC341" i="12"/>
  <c r="AC340" i="12"/>
  <c r="AC339" i="12"/>
  <c r="AC338" i="12"/>
  <c r="AC337" i="12"/>
  <c r="AC336" i="12"/>
  <c r="AC335" i="12"/>
  <c r="AC334" i="12"/>
  <c r="AC333" i="12"/>
  <c r="AC332" i="12"/>
  <c r="AC331" i="12"/>
  <c r="AC330" i="12"/>
  <c r="AC329" i="12"/>
  <c r="AC328" i="12"/>
  <c r="AC327" i="12"/>
  <c r="AC326" i="12"/>
  <c r="AC325" i="12"/>
  <c r="AC324" i="12"/>
  <c r="AC323" i="12"/>
  <c r="AC322" i="12"/>
  <c r="AC321" i="12"/>
  <c r="AC320" i="12"/>
  <c r="AC319" i="12"/>
  <c r="AC318" i="12"/>
  <c r="AC317" i="12"/>
  <c r="AC316" i="12"/>
  <c r="AC315" i="12"/>
  <c r="AC314" i="12"/>
  <c r="AC313" i="12"/>
  <c r="AC312" i="12"/>
  <c r="AC311" i="12"/>
  <c r="AC310" i="12"/>
  <c r="AC309" i="12"/>
  <c r="AC308" i="12"/>
  <c r="AC307" i="12"/>
  <c r="AC306" i="12"/>
  <c r="AC305" i="12"/>
  <c r="AC304" i="12"/>
  <c r="AC303" i="12"/>
  <c r="AC302" i="12"/>
  <c r="AC301" i="12"/>
  <c r="AC300" i="12"/>
  <c r="AC299" i="12"/>
  <c r="AC298" i="12"/>
  <c r="AC297" i="12"/>
  <c r="AC296" i="12"/>
  <c r="AC295" i="12"/>
  <c r="AC294" i="12"/>
  <c r="AC293" i="12"/>
  <c r="AC292" i="12"/>
  <c r="AC291" i="12"/>
  <c r="AC290" i="12"/>
  <c r="AC289" i="12"/>
  <c r="AC288" i="12"/>
  <c r="AC287" i="12"/>
  <c r="AC286" i="12"/>
  <c r="AC285" i="12"/>
  <c r="AC284" i="12"/>
  <c r="AC283" i="12"/>
  <c r="AC282" i="12"/>
  <c r="AC281" i="12"/>
  <c r="AC280" i="12"/>
  <c r="AC279" i="12"/>
  <c r="AC278" i="12"/>
  <c r="AC277" i="12"/>
  <c r="AC276" i="12"/>
  <c r="AC275" i="12"/>
  <c r="AC274" i="12"/>
  <c r="AC273" i="12"/>
  <c r="AC272" i="12"/>
  <c r="AC271" i="12"/>
  <c r="AC270" i="12"/>
  <c r="AC269" i="12"/>
  <c r="AC268" i="12"/>
  <c r="AC267" i="12"/>
  <c r="AC266" i="12"/>
  <c r="AC265" i="12"/>
  <c r="AC264" i="12"/>
  <c r="AC263" i="12"/>
  <c r="AC262" i="12"/>
  <c r="AC261" i="12"/>
  <c r="AC260" i="12"/>
  <c r="AC259" i="12"/>
  <c r="AC258" i="12"/>
  <c r="AC257" i="12"/>
  <c r="AC256" i="12"/>
  <c r="AC255" i="12"/>
  <c r="AC254" i="12"/>
  <c r="AC253" i="12"/>
  <c r="AC252" i="12"/>
  <c r="AC251" i="12"/>
  <c r="AC250" i="12"/>
  <c r="AC249" i="12"/>
  <c r="AC248" i="12"/>
  <c r="AC247" i="12"/>
  <c r="AC246" i="12"/>
  <c r="AC245" i="12"/>
  <c r="AC244" i="12"/>
  <c r="AC243" i="12"/>
  <c r="AC242" i="12"/>
  <c r="AC241" i="12"/>
  <c r="AC240" i="12"/>
  <c r="AC239" i="12"/>
  <c r="AC238" i="12"/>
  <c r="AC237" i="12"/>
  <c r="AC236" i="12"/>
  <c r="AC235" i="12"/>
  <c r="AC234" i="12"/>
  <c r="AC233" i="12"/>
  <c r="AC232" i="12"/>
  <c r="AC231" i="12"/>
  <c r="AC230" i="12"/>
  <c r="AC229" i="12"/>
  <c r="AC228" i="12"/>
  <c r="AC227" i="12"/>
  <c r="AC226" i="12"/>
  <c r="AC225" i="12"/>
  <c r="AC224" i="12"/>
  <c r="AC223" i="12"/>
  <c r="AC222" i="12"/>
  <c r="AC221" i="12"/>
  <c r="AC220" i="12"/>
  <c r="AC219" i="12"/>
  <c r="AC218" i="12"/>
  <c r="AC217" i="12"/>
  <c r="AC216" i="12"/>
  <c r="AC215" i="12"/>
  <c r="AC214" i="12"/>
  <c r="AC213" i="12"/>
  <c r="AC212" i="12"/>
  <c r="AC211" i="12"/>
  <c r="AC210" i="12"/>
  <c r="AC209" i="12"/>
  <c r="AC208" i="12"/>
  <c r="AC207" i="12"/>
  <c r="AC206" i="12"/>
  <c r="AC205" i="12"/>
  <c r="AC204" i="12"/>
  <c r="AC203" i="12"/>
  <c r="AC202" i="12"/>
  <c r="AC201" i="12"/>
  <c r="AC200" i="12"/>
  <c r="AC199" i="12"/>
  <c r="AC198" i="12"/>
  <c r="AC197" i="12"/>
  <c r="AC196" i="12"/>
  <c r="AC195" i="12"/>
  <c r="AC194" i="12"/>
  <c r="AC193" i="12"/>
  <c r="AC192" i="12"/>
  <c r="AC191" i="12"/>
  <c r="AC190" i="12"/>
  <c r="AC189" i="12"/>
  <c r="AC188" i="12"/>
  <c r="AC187" i="12"/>
  <c r="AC186" i="12"/>
  <c r="AC185" i="12"/>
  <c r="AC184" i="12"/>
  <c r="AC183" i="12"/>
  <c r="AC182" i="12"/>
  <c r="AC181" i="12"/>
  <c r="AC180" i="12"/>
  <c r="AC179" i="12"/>
  <c r="AC178" i="12"/>
  <c r="AC177" i="12"/>
  <c r="AC176" i="12"/>
  <c r="AC175" i="12"/>
  <c r="AC174" i="12"/>
  <c r="AC173" i="12"/>
  <c r="AC172" i="12"/>
  <c r="AC171" i="12"/>
  <c r="AC170" i="12"/>
  <c r="AC169" i="12"/>
  <c r="AC168" i="12"/>
  <c r="AC167" i="12"/>
  <c r="AC166" i="12"/>
  <c r="AC165" i="12"/>
  <c r="AC164" i="12"/>
  <c r="AC163" i="12"/>
  <c r="AC162" i="12"/>
  <c r="AC161" i="12"/>
  <c r="AC160" i="12"/>
  <c r="AC159" i="12"/>
  <c r="AC158" i="12"/>
  <c r="AC157" i="12"/>
  <c r="AC156" i="12"/>
  <c r="AC155" i="12"/>
  <c r="AC154" i="12"/>
  <c r="AC153" i="12"/>
  <c r="AC152" i="12"/>
  <c r="AC151" i="12"/>
  <c r="AC150" i="12"/>
  <c r="AC149" i="12"/>
  <c r="AC148" i="12"/>
  <c r="AC147" i="12"/>
  <c r="AC146" i="12"/>
  <c r="AC145" i="12"/>
  <c r="AC144" i="12"/>
  <c r="AC143" i="12"/>
  <c r="AC142" i="12"/>
  <c r="AC141" i="12"/>
  <c r="AC140" i="12"/>
  <c r="AC139" i="12"/>
  <c r="AC138" i="12"/>
  <c r="AC137" i="12"/>
  <c r="AC136" i="12"/>
  <c r="AC135" i="12"/>
  <c r="AC134" i="12"/>
  <c r="AC133" i="12"/>
  <c r="AC132" i="12"/>
  <c r="AC131" i="12"/>
  <c r="AC130" i="12"/>
  <c r="AC129" i="12"/>
  <c r="AC128" i="12"/>
  <c r="AC127" i="12"/>
  <c r="AC126" i="12"/>
  <c r="AC125" i="12"/>
  <c r="AC124" i="12"/>
  <c r="AC123" i="12"/>
  <c r="AC122" i="12"/>
  <c r="AC121" i="12"/>
  <c r="AC120" i="12"/>
  <c r="AC119" i="12"/>
  <c r="AC118" i="12"/>
  <c r="AC117" i="12"/>
  <c r="AC116" i="12"/>
  <c r="AC115" i="12"/>
  <c r="AC114" i="12"/>
  <c r="AC113" i="12"/>
  <c r="AC112" i="12"/>
  <c r="AC111" i="12"/>
  <c r="AC110" i="12"/>
  <c r="AC109" i="12"/>
  <c r="AC108" i="12"/>
  <c r="AC107" i="12"/>
  <c r="AC106" i="12"/>
  <c r="AC105" i="12"/>
  <c r="AC104" i="12"/>
  <c r="AC103" i="12"/>
  <c r="AC102" i="12"/>
  <c r="AC101" i="12"/>
  <c r="AC100" i="12"/>
  <c r="AC99" i="12"/>
  <c r="AC98" i="12"/>
  <c r="AC97" i="12"/>
  <c r="AC96" i="12"/>
  <c r="AC95" i="12"/>
  <c r="AC94" i="12"/>
  <c r="AC93" i="12"/>
  <c r="AC92" i="12"/>
  <c r="AC91" i="12"/>
  <c r="AC90" i="12"/>
  <c r="AC89" i="12"/>
  <c r="AC88" i="12"/>
  <c r="AC87" i="12"/>
  <c r="AC86" i="12"/>
  <c r="AC85" i="12"/>
  <c r="AC84" i="12"/>
  <c r="AC83" i="12"/>
  <c r="AC82" i="12"/>
  <c r="AC81" i="12"/>
  <c r="AC80" i="12"/>
  <c r="AC79" i="12"/>
  <c r="AC78" i="12"/>
  <c r="AC77" i="12"/>
  <c r="AC76" i="12"/>
  <c r="AC75" i="12"/>
  <c r="AC74" i="12"/>
  <c r="AC73" i="12"/>
  <c r="AC72" i="12"/>
  <c r="AC71" i="12"/>
  <c r="AC70" i="12"/>
  <c r="AC69" i="12"/>
  <c r="AC68" i="12"/>
  <c r="AC67" i="12"/>
  <c r="AC66" i="12"/>
  <c r="AC65" i="12"/>
  <c r="AC64" i="12"/>
  <c r="AC63" i="12"/>
  <c r="AC62" i="12"/>
  <c r="AC61" i="12"/>
  <c r="AC60" i="12"/>
  <c r="AC59" i="12"/>
  <c r="AC58" i="12"/>
  <c r="AC57" i="12"/>
  <c r="AC56" i="12"/>
  <c r="AC55" i="12"/>
  <c r="AC54" i="12"/>
  <c r="AC53" i="12"/>
  <c r="AC52" i="12"/>
  <c r="AC51" i="12"/>
  <c r="AC50" i="12"/>
  <c r="AC49" i="12"/>
  <c r="AC48" i="12"/>
  <c r="AC47" i="12"/>
  <c r="AC46" i="12"/>
  <c r="AC45" i="12"/>
  <c r="AC44" i="12"/>
  <c r="AC43" i="12"/>
  <c r="AC42" i="12"/>
  <c r="AC41" i="12"/>
  <c r="AC40" i="12"/>
  <c r="AC39" i="12"/>
  <c r="AC38" i="12"/>
  <c r="AC37" i="12"/>
  <c r="AC36" i="12"/>
  <c r="AC35" i="12"/>
  <c r="AC34" i="12"/>
  <c r="AC33" i="12"/>
  <c r="AC32" i="12"/>
  <c r="AC31" i="12"/>
  <c r="AC30" i="12"/>
  <c r="AC29" i="12"/>
  <c r="AC28" i="12"/>
  <c r="AC27" i="12"/>
  <c r="AC26" i="12"/>
  <c r="AC25" i="12"/>
  <c r="AC24" i="12"/>
  <c r="AC23" i="12"/>
  <c r="AC22" i="12"/>
  <c r="AC21" i="12"/>
  <c r="AC20" i="12"/>
  <c r="AC19" i="12"/>
  <c r="AC18" i="12"/>
  <c r="AC17" i="12"/>
  <c r="AC16" i="12"/>
  <c r="AC15" i="12"/>
  <c r="AC14" i="12"/>
  <c r="AC13" i="12"/>
  <c r="AC12" i="12"/>
  <c r="AC11" i="12"/>
  <c r="AC10" i="12"/>
  <c r="V398" i="12"/>
  <c r="V397" i="12"/>
  <c r="V396" i="12"/>
  <c r="V395" i="12"/>
  <c r="V394" i="12"/>
  <c r="V393" i="12"/>
  <c r="V392" i="12"/>
  <c r="V391" i="12"/>
  <c r="V390" i="12"/>
  <c r="V389" i="12"/>
  <c r="V388" i="12"/>
  <c r="V387" i="12"/>
  <c r="V386" i="12"/>
  <c r="V385" i="12"/>
  <c r="V384" i="12"/>
  <c r="V383" i="12"/>
  <c r="V382" i="12"/>
  <c r="V381" i="12"/>
  <c r="V380" i="12"/>
  <c r="V379" i="12"/>
  <c r="V378" i="12"/>
  <c r="V377" i="12"/>
  <c r="V376" i="12"/>
  <c r="V375" i="12"/>
  <c r="V374" i="12"/>
  <c r="V373" i="12"/>
  <c r="V372" i="12"/>
  <c r="V371" i="12"/>
  <c r="V370" i="12"/>
  <c r="V369" i="12"/>
  <c r="V368" i="12"/>
  <c r="V367" i="12"/>
  <c r="V366" i="12"/>
  <c r="V365" i="12"/>
  <c r="V364" i="12"/>
  <c r="V363" i="12"/>
  <c r="V362" i="12"/>
  <c r="V361" i="12"/>
  <c r="V360" i="12"/>
  <c r="V359" i="12"/>
  <c r="V358" i="12"/>
  <c r="V357" i="12"/>
  <c r="V356" i="12"/>
  <c r="V355" i="12"/>
  <c r="V354" i="12"/>
  <c r="V353" i="12"/>
  <c r="V352" i="12"/>
  <c r="V351" i="12"/>
  <c r="V350" i="12"/>
  <c r="V349" i="12"/>
  <c r="V348" i="12"/>
  <c r="V347" i="12"/>
  <c r="V346" i="12"/>
  <c r="V345" i="12"/>
  <c r="V344" i="12"/>
  <c r="V343" i="12"/>
  <c r="V342" i="12"/>
  <c r="V341" i="12"/>
  <c r="V340" i="12"/>
  <c r="V339" i="12"/>
  <c r="V338" i="12"/>
  <c r="V337" i="12"/>
  <c r="V336" i="12"/>
  <c r="V335" i="12"/>
  <c r="V334" i="12"/>
  <c r="V333" i="12"/>
  <c r="V332" i="12"/>
  <c r="V331" i="12"/>
  <c r="V330" i="12"/>
  <c r="V329" i="12"/>
  <c r="V328" i="12"/>
  <c r="V327" i="12"/>
  <c r="V326" i="12"/>
  <c r="V325" i="12"/>
  <c r="V324" i="12"/>
  <c r="V323" i="12"/>
  <c r="V322" i="12"/>
  <c r="V321" i="12"/>
  <c r="V320" i="12"/>
  <c r="V319" i="12"/>
  <c r="V318" i="12"/>
  <c r="V317" i="12"/>
  <c r="V316" i="12"/>
  <c r="V315" i="12"/>
  <c r="V314" i="12"/>
  <c r="V313" i="12"/>
  <c r="V312" i="12"/>
  <c r="V311" i="12"/>
  <c r="V310" i="12"/>
  <c r="V309" i="12"/>
  <c r="V308" i="12"/>
  <c r="V307" i="12"/>
  <c r="V306" i="12"/>
  <c r="V305" i="12"/>
  <c r="V304" i="12"/>
  <c r="V303" i="12"/>
  <c r="V302" i="12"/>
  <c r="V301" i="12"/>
  <c r="V300" i="12"/>
  <c r="V299" i="12"/>
  <c r="V298" i="12"/>
  <c r="V297" i="12"/>
  <c r="V296" i="12"/>
  <c r="V295" i="12"/>
  <c r="V294" i="12"/>
  <c r="V293" i="12"/>
  <c r="V292" i="12"/>
  <c r="V291" i="12"/>
  <c r="V290" i="12"/>
  <c r="V289" i="12"/>
  <c r="V288" i="12"/>
  <c r="V287" i="12"/>
  <c r="V286" i="12"/>
  <c r="V285" i="12"/>
  <c r="V284" i="12"/>
  <c r="V283" i="12"/>
  <c r="V282" i="12"/>
  <c r="V281" i="12"/>
  <c r="V280" i="12"/>
  <c r="V279" i="12"/>
  <c r="V278" i="12"/>
  <c r="V277" i="12"/>
  <c r="V276" i="12"/>
  <c r="V275" i="12"/>
  <c r="V274" i="12"/>
  <c r="V273" i="12"/>
  <c r="V272" i="12"/>
  <c r="V271" i="12"/>
  <c r="V270" i="12"/>
  <c r="V269" i="12"/>
  <c r="V268" i="12"/>
  <c r="V267" i="12"/>
  <c r="V266" i="12"/>
  <c r="V265" i="12"/>
  <c r="V264" i="12"/>
  <c r="V263" i="12"/>
  <c r="V262" i="12"/>
  <c r="V261" i="12"/>
  <c r="V260" i="12"/>
  <c r="V259" i="12"/>
  <c r="V258" i="12"/>
  <c r="V257" i="12"/>
  <c r="V256" i="12"/>
  <c r="V255" i="12"/>
  <c r="V254" i="12"/>
  <c r="V253" i="12"/>
  <c r="V252" i="12"/>
  <c r="V251" i="12"/>
  <c r="V250" i="12"/>
  <c r="V249" i="12"/>
  <c r="V248" i="12"/>
  <c r="V247" i="12"/>
  <c r="V246" i="12"/>
  <c r="V245" i="12"/>
  <c r="V244" i="12"/>
  <c r="V243" i="12"/>
  <c r="V242" i="12"/>
  <c r="V241" i="12"/>
  <c r="V240" i="12"/>
  <c r="V239" i="12"/>
  <c r="V238" i="12"/>
  <c r="V237" i="12"/>
  <c r="V236" i="12"/>
  <c r="V235" i="12"/>
  <c r="V234" i="12"/>
  <c r="V233" i="12"/>
  <c r="V232" i="12"/>
  <c r="V231" i="12"/>
  <c r="V230" i="12"/>
  <c r="V229" i="12"/>
  <c r="V228" i="12"/>
  <c r="V227" i="12"/>
  <c r="V226" i="12"/>
  <c r="V225" i="12"/>
  <c r="V224" i="12"/>
  <c r="V223" i="12"/>
  <c r="V222" i="12"/>
  <c r="V221" i="12"/>
  <c r="V220" i="12"/>
  <c r="V219" i="12"/>
  <c r="V218" i="12"/>
  <c r="V217" i="12"/>
  <c r="V216" i="12"/>
  <c r="V215" i="12"/>
  <c r="V214" i="12"/>
  <c r="V213" i="12"/>
  <c r="V212" i="12"/>
  <c r="V211" i="12"/>
  <c r="V210" i="12"/>
  <c r="V209" i="12"/>
  <c r="V208" i="12"/>
  <c r="V207" i="12"/>
  <c r="V206" i="12"/>
  <c r="V205" i="12"/>
  <c r="V204" i="12"/>
  <c r="V203" i="12"/>
  <c r="V202" i="12"/>
  <c r="V201" i="12"/>
  <c r="V200" i="12"/>
  <c r="V199" i="12"/>
  <c r="V198" i="12"/>
  <c r="V197" i="12"/>
  <c r="V196" i="12"/>
  <c r="V195" i="12"/>
  <c r="V194" i="12"/>
  <c r="V193" i="12"/>
  <c r="V192" i="12"/>
  <c r="V191" i="12"/>
  <c r="V190" i="12"/>
  <c r="V189" i="12"/>
  <c r="V188" i="12"/>
  <c r="V187" i="12"/>
  <c r="V186" i="12"/>
  <c r="V185" i="12"/>
  <c r="V184" i="12"/>
  <c r="V183" i="12"/>
  <c r="V182" i="12"/>
  <c r="V181" i="12"/>
  <c r="V180" i="12"/>
  <c r="V179" i="12"/>
  <c r="V178" i="12"/>
  <c r="V177" i="12"/>
  <c r="V176" i="12"/>
  <c r="V175" i="12"/>
  <c r="V174" i="12"/>
  <c r="V173" i="12"/>
  <c r="V172" i="12"/>
  <c r="V171" i="12"/>
  <c r="V170" i="12"/>
  <c r="V169" i="12"/>
  <c r="V168" i="12"/>
  <c r="V167" i="12"/>
  <c r="V166" i="12"/>
  <c r="V165" i="12"/>
  <c r="V164" i="12"/>
  <c r="V163" i="12"/>
  <c r="V162" i="12"/>
  <c r="V161" i="12"/>
  <c r="V160" i="12"/>
  <c r="V159" i="12"/>
  <c r="V158" i="12"/>
  <c r="V157" i="12"/>
  <c r="V156" i="12"/>
  <c r="V155" i="12"/>
  <c r="V154" i="12"/>
  <c r="V153" i="12"/>
  <c r="V152" i="12"/>
  <c r="V151" i="12"/>
  <c r="V150" i="12"/>
  <c r="V149" i="12"/>
  <c r="V148" i="12"/>
  <c r="V147" i="12"/>
  <c r="V146" i="12"/>
  <c r="V145" i="12"/>
  <c r="V144" i="12"/>
  <c r="V143" i="12"/>
  <c r="V142" i="12"/>
  <c r="V141" i="12"/>
  <c r="V140" i="12"/>
  <c r="V139" i="12"/>
  <c r="V138" i="12"/>
  <c r="V137" i="12"/>
  <c r="V136" i="12"/>
  <c r="V135" i="12"/>
  <c r="V134" i="12"/>
  <c r="V133" i="12"/>
  <c r="V132" i="12"/>
  <c r="V131" i="12"/>
  <c r="V130" i="12"/>
  <c r="V129" i="12"/>
  <c r="V128" i="12"/>
  <c r="V127" i="12"/>
  <c r="V126" i="12"/>
  <c r="V125" i="12"/>
  <c r="V124" i="12"/>
  <c r="V123" i="12"/>
  <c r="V122" i="12"/>
  <c r="V121" i="12"/>
  <c r="V120" i="12"/>
  <c r="V119" i="12"/>
  <c r="V118" i="12"/>
  <c r="V117" i="12"/>
  <c r="V116" i="12"/>
  <c r="V115" i="12"/>
  <c r="V114" i="12"/>
  <c r="V113" i="12"/>
  <c r="V112" i="12"/>
  <c r="V111" i="12"/>
  <c r="V110" i="12"/>
  <c r="V109" i="12"/>
  <c r="V108" i="12"/>
  <c r="V107" i="12"/>
  <c r="V106" i="12"/>
  <c r="V105" i="12"/>
  <c r="V104" i="12"/>
  <c r="V103" i="12"/>
  <c r="V102" i="12"/>
  <c r="V101" i="12"/>
  <c r="V100" i="12"/>
  <c r="V99" i="12"/>
  <c r="V98" i="12"/>
  <c r="V97" i="12"/>
  <c r="V96" i="12"/>
  <c r="V95" i="12"/>
  <c r="V94" i="12"/>
  <c r="V93" i="12"/>
  <c r="V92" i="12"/>
  <c r="V91" i="12"/>
  <c r="V90" i="12"/>
  <c r="V89" i="12"/>
  <c r="V88" i="12"/>
  <c r="V87" i="12"/>
  <c r="V86" i="12"/>
  <c r="V85" i="12"/>
  <c r="V84" i="12"/>
  <c r="V83" i="12"/>
  <c r="V82" i="12"/>
  <c r="V81" i="12"/>
  <c r="V80" i="12"/>
  <c r="V79" i="12"/>
  <c r="V78" i="12"/>
  <c r="V77" i="12"/>
  <c r="V76" i="12"/>
  <c r="V75" i="12"/>
  <c r="V74" i="12"/>
  <c r="V73" i="12"/>
  <c r="V72" i="12"/>
  <c r="V71" i="12"/>
  <c r="V70" i="12"/>
  <c r="V69" i="12"/>
  <c r="V68" i="12"/>
  <c r="V67" i="12"/>
  <c r="V66" i="12"/>
  <c r="V65" i="12"/>
  <c r="V64" i="12"/>
  <c r="V63" i="12"/>
  <c r="V62" i="12"/>
  <c r="V61" i="12"/>
  <c r="V60" i="12"/>
  <c r="V59" i="12"/>
  <c r="V58" i="12"/>
  <c r="V57" i="12"/>
  <c r="V56" i="12"/>
  <c r="V55" i="12"/>
  <c r="V54" i="12"/>
  <c r="V53" i="12"/>
  <c r="V52" i="12"/>
  <c r="V51" i="12"/>
  <c r="V50" i="12"/>
  <c r="V49" i="12"/>
  <c r="V48" i="12"/>
  <c r="V47" i="12"/>
  <c r="V46" i="12"/>
  <c r="V45" i="12"/>
  <c r="V44" i="12"/>
  <c r="V43" i="12"/>
  <c r="V42" i="12"/>
  <c r="V41" i="12"/>
  <c r="V40" i="12"/>
  <c r="V39" i="12"/>
  <c r="V38" i="12"/>
  <c r="V37" i="12"/>
  <c r="V36" i="12"/>
  <c r="V35" i="12"/>
  <c r="V34" i="12"/>
  <c r="V33" i="12"/>
  <c r="V32" i="12"/>
  <c r="V31" i="12"/>
  <c r="V30" i="12"/>
  <c r="V29" i="12"/>
  <c r="V28" i="12"/>
  <c r="V27" i="12"/>
  <c r="V26" i="12"/>
  <c r="V25" i="12"/>
  <c r="V24" i="12"/>
  <c r="V23" i="12"/>
  <c r="V22" i="12"/>
  <c r="V21" i="12"/>
  <c r="V20" i="12"/>
  <c r="V19" i="12"/>
  <c r="V18" i="12"/>
  <c r="V17" i="12"/>
  <c r="V16" i="12"/>
  <c r="V15" i="12"/>
  <c r="V14" i="12"/>
  <c r="V13" i="12"/>
  <c r="V12" i="12"/>
  <c r="V11" i="12"/>
  <c r="V10" i="12"/>
  <c r="O398" i="12"/>
  <c r="O397" i="12"/>
  <c r="O396" i="12"/>
  <c r="O395" i="12"/>
  <c r="O394" i="12"/>
  <c r="O393" i="12"/>
  <c r="O392" i="12"/>
  <c r="O391" i="12"/>
  <c r="O390" i="12"/>
  <c r="O389" i="12"/>
  <c r="O388" i="12"/>
  <c r="O387" i="12"/>
  <c r="O386" i="12"/>
  <c r="O385" i="12"/>
  <c r="O384" i="12"/>
  <c r="O383" i="12"/>
  <c r="O382" i="12"/>
  <c r="O381" i="12"/>
  <c r="O380" i="12"/>
  <c r="O379" i="12"/>
  <c r="O378" i="12"/>
  <c r="O377" i="12"/>
  <c r="O376" i="12"/>
  <c r="O375" i="12"/>
  <c r="O374" i="12"/>
  <c r="O373" i="12"/>
  <c r="O372" i="12"/>
  <c r="O371" i="12"/>
  <c r="O370" i="12"/>
  <c r="O369" i="12"/>
  <c r="O368" i="12"/>
  <c r="O367" i="12"/>
  <c r="O366" i="12"/>
  <c r="O365" i="12"/>
  <c r="O364" i="12"/>
  <c r="O363" i="12"/>
  <c r="O362" i="12"/>
  <c r="O361" i="12"/>
  <c r="O360" i="12"/>
  <c r="O359" i="12"/>
  <c r="O358" i="12"/>
  <c r="O357" i="12"/>
  <c r="O356" i="12"/>
  <c r="O355" i="12"/>
  <c r="O354" i="12"/>
  <c r="O353" i="12"/>
  <c r="O352" i="12"/>
  <c r="O351" i="12"/>
  <c r="O350" i="12"/>
  <c r="O349" i="12"/>
  <c r="O348" i="12"/>
  <c r="O347" i="12"/>
  <c r="O346" i="12"/>
  <c r="O345" i="12"/>
  <c r="O344" i="12"/>
  <c r="O343" i="12"/>
  <c r="O342" i="12"/>
  <c r="O341" i="12"/>
  <c r="O340" i="12"/>
  <c r="O339" i="12"/>
  <c r="O338" i="12"/>
  <c r="O337" i="12"/>
  <c r="O336" i="12"/>
  <c r="O335" i="12"/>
  <c r="O334" i="12"/>
  <c r="O333" i="12"/>
  <c r="O332" i="12"/>
  <c r="O331" i="12"/>
  <c r="O330" i="12"/>
  <c r="O329" i="12"/>
  <c r="O328" i="12"/>
  <c r="O327" i="12"/>
  <c r="O326" i="12"/>
  <c r="O325" i="12"/>
  <c r="O324" i="12"/>
  <c r="O323" i="12"/>
  <c r="O322" i="12"/>
  <c r="O321" i="12"/>
  <c r="O320" i="12"/>
  <c r="O319" i="12"/>
  <c r="O318" i="12"/>
  <c r="O317" i="12"/>
  <c r="O316" i="12"/>
  <c r="O315" i="12"/>
  <c r="O314" i="12"/>
  <c r="O313" i="12"/>
  <c r="O312" i="12"/>
  <c r="O311" i="12"/>
  <c r="O310" i="12"/>
  <c r="O309" i="12"/>
  <c r="O308" i="12"/>
  <c r="O307" i="12"/>
  <c r="O306" i="12"/>
  <c r="O305" i="12"/>
  <c r="O304" i="12"/>
  <c r="O303" i="12"/>
  <c r="O302" i="12"/>
  <c r="O301" i="12"/>
  <c r="O300" i="12"/>
  <c r="O299" i="12"/>
  <c r="O298" i="12"/>
  <c r="O297" i="12"/>
  <c r="O296" i="12"/>
  <c r="O295" i="12"/>
  <c r="O294" i="12"/>
  <c r="O293" i="12"/>
  <c r="O292" i="12"/>
  <c r="O291" i="12"/>
  <c r="O290" i="12"/>
  <c r="O289" i="12"/>
  <c r="O288" i="12"/>
  <c r="O287" i="12"/>
  <c r="O286" i="12"/>
  <c r="O285" i="12"/>
  <c r="O284" i="12"/>
  <c r="O283" i="12"/>
  <c r="O282" i="12"/>
  <c r="O281" i="12"/>
  <c r="O280" i="12"/>
  <c r="O279" i="12"/>
  <c r="O278" i="12"/>
  <c r="O277" i="12"/>
  <c r="O276" i="12"/>
  <c r="O275" i="12"/>
  <c r="O274" i="12"/>
  <c r="O273" i="12"/>
  <c r="O272" i="12"/>
  <c r="O271" i="12"/>
  <c r="O270" i="12"/>
  <c r="O269" i="12"/>
  <c r="O268" i="12"/>
  <c r="O267" i="12"/>
  <c r="O266" i="12"/>
  <c r="O265" i="12"/>
  <c r="O264" i="12"/>
  <c r="O263" i="12"/>
  <c r="O262" i="12"/>
  <c r="O261" i="12"/>
  <c r="O260" i="12"/>
  <c r="O259" i="12"/>
  <c r="O258" i="12"/>
  <c r="O257" i="12"/>
  <c r="O256" i="12"/>
  <c r="O255" i="12"/>
  <c r="O254" i="12"/>
  <c r="O253" i="12"/>
  <c r="O252" i="12"/>
  <c r="O251" i="12"/>
  <c r="O250" i="12"/>
  <c r="O249" i="12"/>
  <c r="O248" i="12"/>
  <c r="O247" i="12"/>
  <c r="O246" i="12"/>
  <c r="O245" i="12"/>
  <c r="O244" i="12"/>
  <c r="O243" i="12"/>
  <c r="O242" i="12"/>
  <c r="O241" i="12"/>
  <c r="O240" i="12"/>
  <c r="O239" i="12"/>
  <c r="O238" i="12"/>
  <c r="O237" i="12"/>
  <c r="O236" i="12"/>
  <c r="O235" i="12"/>
  <c r="O234" i="12"/>
  <c r="O233" i="12"/>
  <c r="O232" i="12"/>
  <c r="O231" i="12"/>
  <c r="O230" i="12"/>
  <c r="O229" i="12"/>
  <c r="O228" i="12"/>
  <c r="O227" i="12"/>
  <c r="O226" i="12"/>
  <c r="O225" i="12"/>
  <c r="O224" i="12"/>
  <c r="O223" i="12"/>
  <c r="O222" i="12"/>
  <c r="O221" i="12"/>
  <c r="O220" i="12"/>
  <c r="O219" i="12"/>
  <c r="O218" i="12"/>
  <c r="O217" i="12"/>
  <c r="O216" i="12"/>
  <c r="O215" i="12"/>
  <c r="O214" i="12"/>
  <c r="O213" i="12"/>
  <c r="O212" i="12"/>
  <c r="O211" i="12"/>
  <c r="O210" i="12"/>
  <c r="O209" i="12"/>
  <c r="O208" i="12"/>
  <c r="O207" i="12"/>
  <c r="O206" i="12"/>
  <c r="O205" i="12"/>
  <c r="O204" i="12"/>
  <c r="O203" i="12"/>
  <c r="O202" i="12"/>
  <c r="O201" i="12"/>
  <c r="O200" i="12"/>
  <c r="O199" i="12"/>
  <c r="O198" i="12"/>
  <c r="O197" i="12"/>
  <c r="O196" i="12"/>
  <c r="O195" i="12"/>
  <c r="O194" i="12"/>
  <c r="O193" i="12"/>
  <c r="O192" i="12"/>
  <c r="O191" i="12"/>
  <c r="O190" i="12"/>
  <c r="O189" i="12"/>
  <c r="O188" i="12"/>
  <c r="O187" i="12"/>
  <c r="O186" i="12"/>
  <c r="O185" i="12"/>
  <c r="O184" i="12"/>
  <c r="O183" i="12"/>
  <c r="O182" i="12"/>
  <c r="O181" i="12"/>
  <c r="O180" i="12"/>
  <c r="O179" i="12"/>
  <c r="O178" i="12"/>
  <c r="O177" i="12"/>
  <c r="O176" i="12"/>
  <c r="O175" i="12"/>
  <c r="O174" i="12"/>
  <c r="O173" i="12"/>
  <c r="O172" i="12"/>
  <c r="O171" i="12"/>
  <c r="O170" i="12"/>
  <c r="O169" i="12"/>
  <c r="O168" i="12"/>
  <c r="O167" i="12"/>
  <c r="O166" i="12"/>
  <c r="O165" i="12"/>
  <c r="O164" i="12"/>
  <c r="O163" i="12"/>
  <c r="O162" i="12"/>
  <c r="O161" i="12"/>
  <c r="O160" i="12"/>
  <c r="O159" i="12"/>
  <c r="O158" i="12"/>
  <c r="O157" i="12"/>
  <c r="O156" i="12"/>
  <c r="O155" i="12"/>
  <c r="O154" i="12"/>
  <c r="O153" i="12"/>
  <c r="O152" i="12"/>
  <c r="O151" i="12"/>
  <c r="O150" i="12"/>
  <c r="O149" i="12"/>
  <c r="O148" i="12"/>
  <c r="O147" i="12"/>
  <c r="O146" i="12"/>
  <c r="O145" i="12"/>
  <c r="O144" i="12"/>
  <c r="O143" i="12"/>
  <c r="O142" i="12"/>
  <c r="O141" i="12"/>
  <c r="O140" i="12"/>
  <c r="O139" i="12"/>
  <c r="O138" i="12"/>
  <c r="O137" i="12"/>
  <c r="O136" i="12"/>
  <c r="O135" i="12"/>
  <c r="O134" i="12"/>
  <c r="O133" i="12"/>
  <c r="O132" i="12"/>
  <c r="O131" i="12"/>
  <c r="O130" i="12"/>
  <c r="O129" i="12"/>
  <c r="O128" i="12"/>
  <c r="O127" i="12"/>
  <c r="O126" i="12"/>
  <c r="O125" i="12"/>
  <c r="O124" i="12"/>
  <c r="O123" i="12"/>
  <c r="O122" i="12"/>
  <c r="O121" i="12"/>
  <c r="O120" i="12"/>
  <c r="O119" i="12"/>
  <c r="O118" i="12"/>
  <c r="O117" i="12"/>
  <c r="O116" i="12"/>
  <c r="O115" i="12"/>
  <c r="O114" i="12"/>
  <c r="O113" i="12"/>
  <c r="O112" i="12"/>
  <c r="O111" i="12"/>
  <c r="O110" i="12"/>
  <c r="O109" i="12"/>
  <c r="O108" i="12"/>
  <c r="O107" i="12"/>
  <c r="O106" i="12"/>
  <c r="O105" i="12"/>
  <c r="O104" i="12"/>
  <c r="O103" i="12"/>
  <c r="O102" i="12"/>
  <c r="O101" i="12"/>
  <c r="O100" i="12"/>
  <c r="O99" i="12"/>
  <c r="O98" i="12"/>
  <c r="O97" i="12"/>
  <c r="O96" i="12"/>
  <c r="O95" i="12"/>
  <c r="O94" i="12"/>
  <c r="O93" i="12"/>
  <c r="O92" i="12"/>
  <c r="O91" i="12"/>
  <c r="O90" i="12"/>
  <c r="O89" i="12"/>
  <c r="O88" i="12"/>
  <c r="O87" i="12"/>
  <c r="O86" i="12"/>
  <c r="O85" i="12"/>
  <c r="O84" i="12"/>
  <c r="O83" i="12"/>
  <c r="O82" i="12"/>
  <c r="O81" i="12"/>
  <c r="O80" i="12"/>
  <c r="O79" i="12"/>
  <c r="O78" i="12"/>
  <c r="O77" i="12"/>
  <c r="O76" i="12"/>
  <c r="O75" i="12"/>
  <c r="O74" i="12"/>
  <c r="O73" i="12"/>
  <c r="O72" i="12"/>
  <c r="O71" i="12"/>
  <c r="O70" i="12"/>
  <c r="O69" i="12"/>
  <c r="O68" i="12"/>
  <c r="O67" i="12"/>
  <c r="O66" i="12"/>
  <c r="O65" i="12"/>
  <c r="O64" i="12"/>
  <c r="O63" i="12"/>
  <c r="O62" i="12"/>
  <c r="O61" i="12"/>
  <c r="O60" i="12"/>
  <c r="O59" i="12"/>
  <c r="O58" i="12"/>
  <c r="O57" i="12"/>
  <c r="O56" i="12"/>
  <c r="O55" i="12"/>
  <c r="O54" i="12"/>
  <c r="O53" i="12"/>
  <c r="O52" i="12"/>
  <c r="O51" i="12"/>
  <c r="O50" i="12"/>
  <c r="O49" i="12"/>
  <c r="O48" i="12"/>
  <c r="O47" i="12"/>
  <c r="O46" i="12"/>
  <c r="O45" i="12"/>
  <c r="O44" i="12"/>
  <c r="O43" i="12"/>
  <c r="O42" i="12"/>
  <c r="O41" i="12"/>
  <c r="O40" i="12"/>
  <c r="O39" i="12"/>
  <c r="O38" i="12"/>
  <c r="O37" i="12"/>
  <c r="O36" i="12"/>
  <c r="O35" i="12"/>
  <c r="O34" i="12"/>
  <c r="O33" i="12"/>
  <c r="O32" i="12"/>
  <c r="O31" i="12"/>
  <c r="O30" i="12"/>
  <c r="O29" i="12"/>
  <c r="O28" i="12"/>
  <c r="O27" i="12"/>
  <c r="O26" i="12"/>
  <c r="O25" i="12"/>
  <c r="O24" i="12"/>
  <c r="O23" i="12"/>
  <c r="O22" i="12"/>
  <c r="O21" i="12"/>
  <c r="O20" i="12"/>
  <c r="O19" i="12"/>
  <c r="O18" i="12"/>
  <c r="O17" i="12"/>
  <c r="O16" i="12"/>
  <c r="O15" i="12"/>
  <c r="O14" i="12"/>
  <c r="O13" i="12"/>
  <c r="O12" i="12"/>
  <c r="O11" i="12"/>
  <c r="O10" i="12"/>
  <c r="H398" i="12"/>
  <c r="H397" i="12"/>
  <c r="H396" i="12"/>
  <c r="H395" i="12"/>
  <c r="H394" i="12"/>
  <c r="H393" i="12"/>
  <c r="H392" i="12"/>
  <c r="H391" i="12"/>
  <c r="H390" i="12"/>
  <c r="H389" i="12"/>
  <c r="H388" i="12"/>
  <c r="H387" i="12"/>
  <c r="H386" i="12"/>
  <c r="H385" i="12"/>
  <c r="H384" i="12"/>
  <c r="H383" i="12"/>
  <c r="H382" i="12"/>
  <c r="H381" i="12"/>
  <c r="H380" i="12"/>
  <c r="H379" i="12"/>
  <c r="H378" i="12"/>
  <c r="H377" i="12"/>
  <c r="H376" i="12"/>
  <c r="H375" i="12"/>
  <c r="H374" i="12"/>
  <c r="H373" i="12"/>
  <c r="H372" i="12"/>
  <c r="H371" i="12"/>
  <c r="H370" i="12"/>
  <c r="H369" i="12"/>
  <c r="H368" i="12"/>
  <c r="H367" i="12"/>
  <c r="H366" i="12"/>
  <c r="H365" i="12"/>
  <c r="H364" i="12"/>
  <c r="H363" i="12"/>
  <c r="H362" i="12"/>
  <c r="H361" i="12"/>
  <c r="H360" i="12"/>
  <c r="H359" i="12"/>
  <c r="H358" i="12"/>
  <c r="H357" i="12"/>
  <c r="H356" i="12"/>
  <c r="H355" i="12"/>
  <c r="H354" i="12"/>
  <c r="H353" i="12"/>
  <c r="H352" i="12"/>
  <c r="H351" i="12"/>
  <c r="H350" i="12"/>
  <c r="H349" i="12"/>
  <c r="H348" i="12"/>
  <c r="H347" i="12"/>
  <c r="H346" i="12"/>
  <c r="H345" i="12"/>
  <c r="H344" i="12"/>
  <c r="H343" i="12"/>
  <c r="H342" i="12"/>
  <c r="H341" i="12"/>
  <c r="H340" i="12"/>
  <c r="H339" i="12"/>
  <c r="H338" i="12"/>
  <c r="H337" i="12"/>
  <c r="H336" i="12"/>
  <c r="H335" i="12"/>
  <c r="H334" i="12"/>
  <c r="H333" i="12"/>
  <c r="H332" i="12"/>
  <c r="H331" i="12"/>
  <c r="H330" i="12"/>
  <c r="H329" i="12"/>
  <c r="H328" i="12"/>
  <c r="H327" i="12"/>
  <c r="H326" i="12"/>
  <c r="H325" i="12"/>
  <c r="H324" i="12"/>
  <c r="H323" i="12"/>
  <c r="H322" i="12"/>
  <c r="H321" i="12"/>
  <c r="H320" i="12"/>
  <c r="H319" i="12"/>
  <c r="H318" i="12"/>
  <c r="H317" i="12"/>
  <c r="H316" i="12"/>
  <c r="H315" i="12"/>
  <c r="H314" i="12"/>
  <c r="H313" i="12"/>
  <c r="H312" i="12"/>
  <c r="H311" i="12"/>
  <c r="H310" i="12"/>
  <c r="H309" i="12"/>
  <c r="H308" i="12"/>
  <c r="H307" i="12"/>
  <c r="H306" i="12"/>
  <c r="H305" i="12"/>
  <c r="H304" i="12"/>
  <c r="H303" i="12"/>
  <c r="H302" i="12"/>
  <c r="H301" i="12"/>
  <c r="H300" i="12"/>
  <c r="H299" i="12"/>
  <c r="H298" i="12"/>
  <c r="H297" i="12"/>
  <c r="H296" i="12"/>
  <c r="H295" i="12"/>
  <c r="H294" i="12"/>
  <c r="H293" i="12"/>
  <c r="H292" i="12"/>
  <c r="H291" i="12"/>
  <c r="H290" i="12"/>
  <c r="H289" i="12"/>
  <c r="H288" i="12"/>
  <c r="H287" i="12"/>
  <c r="H286" i="12"/>
  <c r="H285" i="12"/>
  <c r="H284" i="12"/>
  <c r="H283" i="12"/>
  <c r="H282" i="12"/>
  <c r="H281" i="12"/>
  <c r="H280" i="12"/>
  <c r="H279" i="12"/>
  <c r="H278" i="12"/>
  <c r="H277" i="12"/>
  <c r="H276" i="12"/>
  <c r="H275" i="12"/>
  <c r="H274" i="12"/>
  <c r="H273" i="12"/>
  <c r="H272" i="12"/>
  <c r="H271" i="12"/>
  <c r="H270" i="12"/>
  <c r="H269" i="12"/>
  <c r="H268" i="12"/>
  <c r="H267" i="12"/>
  <c r="H266" i="12"/>
  <c r="H265" i="12"/>
  <c r="H264" i="12"/>
  <c r="H263" i="12"/>
  <c r="H262" i="12"/>
  <c r="H261" i="12"/>
  <c r="H260" i="12"/>
  <c r="H259" i="12"/>
  <c r="H258" i="12"/>
  <c r="H257" i="12"/>
  <c r="H256" i="12"/>
  <c r="H255" i="12"/>
  <c r="H254" i="12"/>
  <c r="H253" i="12"/>
  <c r="H252" i="12"/>
  <c r="H251" i="12"/>
  <c r="H250" i="12"/>
  <c r="H249" i="12"/>
  <c r="H248" i="12"/>
  <c r="H247" i="12"/>
  <c r="H246" i="12"/>
  <c r="H245" i="12"/>
  <c r="H244" i="12"/>
  <c r="H243" i="12"/>
  <c r="H242" i="12"/>
  <c r="H241" i="12"/>
  <c r="H240" i="12"/>
  <c r="H239" i="12"/>
  <c r="H238" i="12"/>
  <c r="H237" i="12"/>
  <c r="H236" i="12"/>
  <c r="H235" i="12"/>
  <c r="H234" i="12"/>
  <c r="H233" i="12"/>
  <c r="H232" i="12"/>
  <c r="H231" i="12"/>
  <c r="H230" i="12"/>
  <c r="H229" i="12"/>
  <c r="H228" i="12"/>
  <c r="H227" i="12"/>
  <c r="H226" i="12"/>
  <c r="H225" i="12"/>
  <c r="H224" i="12"/>
  <c r="H223" i="12"/>
  <c r="H222" i="12"/>
  <c r="H221" i="12"/>
  <c r="H220" i="12"/>
  <c r="H219" i="12"/>
  <c r="H218" i="12"/>
  <c r="H217" i="12"/>
  <c r="H216" i="12"/>
  <c r="H215" i="12"/>
  <c r="H214" i="12"/>
  <c r="H213" i="12"/>
  <c r="H212" i="12"/>
  <c r="H211" i="12"/>
  <c r="H210" i="12"/>
  <c r="H209" i="12"/>
  <c r="H208" i="12"/>
  <c r="H207" i="12"/>
  <c r="H206" i="12"/>
  <c r="H205" i="12"/>
  <c r="H204" i="12"/>
  <c r="H203" i="12"/>
  <c r="H202" i="12"/>
  <c r="H201" i="12"/>
  <c r="H200" i="12"/>
  <c r="H199" i="12"/>
  <c r="H198" i="12"/>
  <c r="H197" i="12"/>
  <c r="H196" i="12"/>
  <c r="H195" i="12"/>
  <c r="H194" i="12"/>
  <c r="H193" i="12"/>
  <c r="H192" i="12"/>
  <c r="H191" i="12"/>
  <c r="H190" i="12"/>
  <c r="H189" i="12"/>
  <c r="H188" i="12"/>
  <c r="H187" i="12"/>
  <c r="H186" i="12"/>
  <c r="H185" i="12"/>
  <c r="H184" i="12"/>
  <c r="H183" i="12"/>
  <c r="H182" i="12"/>
  <c r="H181" i="12"/>
  <c r="H180" i="12"/>
  <c r="H179" i="12"/>
  <c r="H178" i="12"/>
  <c r="H177" i="12"/>
  <c r="H176" i="12"/>
  <c r="H175" i="12"/>
  <c r="H174" i="12"/>
  <c r="H173" i="12"/>
  <c r="H172" i="12"/>
  <c r="H171" i="12"/>
  <c r="H170" i="12"/>
  <c r="H169" i="12"/>
  <c r="H168" i="12"/>
  <c r="H167" i="12"/>
  <c r="H166" i="12"/>
  <c r="H165" i="12"/>
  <c r="H164" i="12"/>
  <c r="H163" i="12"/>
  <c r="H162" i="12"/>
  <c r="H161" i="12"/>
  <c r="H160" i="12"/>
  <c r="H159" i="12"/>
  <c r="H158" i="12"/>
  <c r="H157" i="12"/>
  <c r="H156" i="12"/>
  <c r="H155" i="12"/>
  <c r="H154" i="12"/>
  <c r="H153" i="12"/>
  <c r="H152" i="12"/>
  <c r="H151" i="12"/>
  <c r="H150" i="12"/>
  <c r="H149" i="12"/>
  <c r="H148" i="12"/>
  <c r="H147" i="12"/>
  <c r="H146" i="12"/>
  <c r="H145" i="12"/>
  <c r="H144" i="12"/>
  <c r="H143" i="12"/>
  <c r="H142" i="12"/>
  <c r="H141" i="12"/>
  <c r="H140" i="12"/>
  <c r="H139" i="12"/>
  <c r="H138" i="12"/>
  <c r="H137" i="12"/>
  <c r="H136" i="12"/>
  <c r="H135" i="12"/>
  <c r="H134" i="12"/>
  <c r="H133" i="12"/>
  <c r="H132" i="12"/>
  <c r="H131" i="12"/>
  <c r="H130" i="12"/>
  <c r="H129" i="12"/>
  <c r="H128" i="12"/>
  <c r="H127" i="12"/>
  <c r="H126" i="12"/>
  <c r="H125" i="12"/>
  <c r="H124" i="12"/>
  <c r="H123" i="12"/>
  <c r="H122" i="12"/>
  <c r="H121" i="12"/>
  <c r="H120" i="12"/>
  <c r="H119" i="12"/>
  <c r="H118" i="12"/>
  <c r="H117" i="12"/>
  <c r="H116" i="12"/>
  <c r="H115" i="12"/>
  <c r="H114" i="12"/>
  <c r="H113" i="12"/>
  <c r="H112" i="12"/>
  <c r="H111" i="12"/>
  <c r="H110" i="12"/>
  <c r="H109" i="12"/>
  <c r="H108" i="12"/>
  <c r="H107" i="12"/>
  <c r="H106" i="12"/>
  <c r="H105" i="12"/>
  <c r="H104" i="12"/>
  <c r="H103" i="12"/>
  <c r="H102" i="12"/>
  <c r="H101" i="12"/>
  <c r="H100" i="12"/>
  <c r="H99" i="12"/>
  <c r="H98" i="12"/>
  <c r="H97" i="12"/>
  <c r="H96" i="12"/>
  <c r="H95" i="12"/>
  <c r="H94" i="12"/>
  <c r="H93" i="12"/>
  <c r="H92" i="12"/>
  <c r="H91" i="12"/>
  <c r="H90" i="12"/>
  <c r="H89" i="12"/>
  <c r="H88" i="12"/>
  <c r="H87" i="12"/>
  <c r="H86" i="12"/>
  <c r="H85" i="12"/>
  <c r="H84" i="12"/>
  <c r="H83" i="12"/>
  <c r="H82" i="12"/>
  <c r="H81" i="12"/>
  <c r="H80" i="12"/>
  <c r="H79" i="12"/>
  <c r="H78" i="12"/>
  <c r="H77" i="12"/>
  <c r="H76" i="12"/>
  <c r="H75" i="12"/>
  <c r="H74" i="12"/>
  <c r="H73" i="12"/>
  <c r="H72" i="12"/>
  <c r="H71" i="12"/>
  <c r="H70" i="12"/>
  <c r="H69" i="12"/>
  <c r="H68" i="12"/>
  <c r="H67" i="12"/>
  <c r="H66" i="12"/>
  <c r="H65" i="12"/>
  <c r="H64" i="12"/>
  <c r="H63" i="12"/>
  <c r="H62" i="12"/>
  <c r="H61" i="12"/>
  <c r="H60" i="12"/>
  <c r="H59" i="12"/>
  <c r="H58" i="12"/>
  <c r="H57" i="12"/>
  <c r="H56" i="12"/>
  <c r="H55" i="12"/>
  <c r="H54" i="12"/>
  <c r="H53" i="12"/>
  <c r="H52" i="12"/>
  <c r="H51" i="12"/>
  <c r="H50" i="12"/>
  <c r="H49" i="12"/>
  <c r="H48" i="12"/>
  <c r="H47" i="12"/>
  <c r="H46" i="12"/>
  <c r="H45" i="12"/>
  <c r="H44" i="12"/>
  <c r="H43" i="12"/>
  <c r="H42" i="12"/>
  <c r="H41" i="12"/>
  <c r="H40" i="12"/>
  <c r="H39" i="12"/>
  <c r="H38" i="12"/>
  <c r="H37" i="12"/>
  <c r="H36" i="12"/>
  <c r="H35" i="12"/>
  <c r="H34" i="12"/>
  <c r="H33" i="12"/>
  <c r="H32" i="12"/>
  <c r="H31" i="12"/>
  <c r="H30" i="12"/>
  <c r="H29" i="12"/>
  <c r="H28" i="12"/>
  <c r="H27" i="12"/>
  <c r="H26" i="12"/>
  <c r="H25" i="12"/>
  <c r="H24" i="12"/>
  <c r="H23" i="12"/>
  <c r="H22" i="12"/>
  <c r="H21" i="12"/>
  <c r="H20" i="12"/>
  <c r="H19" i="12"/>
  <c r="H18" i="12"/>
  <c r="H17" i="12"/>
  <c r="H16" i="12"/>
  <c r="H15" i="12"/>
  <c r="H14" i="12"/>
  <c r="H13" i="12"/>
  <c r="H12" i="12"/>
  <c r="H11" i="12"/>
  <c r="H10" i="12"/>
  <c r="AD7" i="12" l="1"/>
  <c r="W8" i="12"/>
  <c r="Z7" i="12"/>
  <c r="Z8" i="12" s="1"/>
  <c r="S8" i="12"/>
  <c r="AC7" i="12"/>
  <c r="V8" i="12"/>
  <c r="P8" i="12"/>
  <c r="F11" i="1"/>
  <c r="N11" i="1" s="1"/>
  <c r="N3" i="1"/>
  <c r="P3" i="1"/>
  <c r="N14" i="1"/>
  <c r="G11" i="1"/>
  <c r="O11" i="1" s="1"/>
  <c r="P22" i="1"/>
  <c r="H14" i="1"/>
  <c r="O22" i="1"/>
  <c r="O14" i="1"/>
  <c r="G14" i="1"/>
  <c r="N22" i="1"/>
  <c r="H11" i="1"/>
  <c r="P11" i="1" s="1"/>
  <c r="AG7" i="12"/>
  <c r="U8" i="12"/>
  <c r="AB7" i="12"/>
  <c r="Y8" i="12"/>
  <c r="AF7" i="12"/>
  <c r="T8" i="12"/>
  <c r="AA7" i="12"/>
  <c r="AD8" i="12"/>
  <c r="AK7" i="12"/>
  <c r="AC8" i="12"/>
  <c r="AJ7" i="12"/>
  <c r="R8" i="12"/>
  <c r="F14" i="1"/>
  <c r="G22" i="1"/>
  <c r="P14" i="1"/>
  <c r="F9" i="1" l="1"/>
  <c r="N9" i="1" s="1"/>
  <c r="AQ7" i="12"/>
  <c r="AQ8" i="12" s="1"/>
  <c r="AJ8" i="12"/>
  <c r="AH7" i="12"/>
  <c r="AA8" i="12"/>
  <c r="AB8" i="12"/>
  <c r="G9" i="1" s="1"/>
  <c r="O9" i="1" s="1"/>
  <c r="AI7" i="12"/>
  <c r="AK8" i="12"/>
  <c r="AR7" i="12"/>
  <c r="AR8" i="12" s="1"/>
  <c r="AM7" i="12"/>
  <c r="AM8" i="12" s="1"/>
  <c r="AF8" i="12"/>
  <c r="AG8" i="12"/>
  <c r="AN7" i="12"/>
  <c r="AN8" i="12" s="1"/>
  <c r="F10" i="1" l="1"/>
  <c r="AH8" i="12"/>
  <c r="H10" i="1" s="1"/>
  <c r="AO7" i="12"/>
  <c r="AO8" i="12" s="1"/>
  <c r="AI8" i="12"/>
  <c r="G10" i="1" s="1"/>
  <c r="AP7" i="12"/>
  <c r="AP8" i="12" s="1"/>
  <c r="O10" i="1" l="1"/>
  <c r="G12" i="1"/>
  <c r="O12" i="1" s="1"/>
  <c r="P10" i="1"/>
  <c r="H9" i="1"/>
  <c r="P9" i="1" s="1"/>
  <c r="F12" i="1"/>
  <c r="N12" i="1" s="1"/>
  <c r="N10" i="1"/>
  <c r="H3" i="8"/>
  <c r="H4" i="8"/>
  <c r="H5" i="8"/>
  <c r="H6" i="8"/>
  <c r="D3" i="1"/>
  <c r="L3" i="1" s="1"/>
  <c r="H12" i="1" l="1"/>
  <c r="P12" i="1" s="1"/>
  <c r="N20" i="1"/>
  <c r="O20" i="1" s="1"/>
  <c r="P20" i="1" s="1"/>
  <c r="N16" i="1"/>
  <c r="N6" i="1"/>
  <c r="P4" i="1"/>
  <c r="O4" i="1"/>
  <c r="P16" i="1"/>
  <c r="N4" i="1"/>
  <c r="O16" i="1"/>
  <c r="F20" i="1"/>
  <c r="F6" i="1"/>
  <c r="B37" i="1"/>
  <c r="H24" i="1" s="1"/>
  <c r="P24" i="1" s="1"/>
  <c r="B36" i="1"/>
  <c r="B32" i="1"/>
  <c r="H4" i="1" s="1"/>
  <c r="G4" i="1" s="1"/>
  <c r="F4" i="1" s="1"/>
  <c r="F16" i="1" s="1"/>
  <c r="G24" i="1" l="1"/>
  <c r="O24" i="1" s="1"/>
  <c r="F24" i="1"/>
  <c r="N24" i="1" s="1"/>
  <c r="H16" i="1"/>
  <c r="G16" i="1"/>
  <c r="D14" i="1"/>
  <c r="L14" i="1" s="1"/>
  <c r="G20" i="1"/>
  <c r="H20" i="1" s="1"/>
  <c r="B35" i="1"/>
  <c r="C6" i="8"/>
  <c r="B38" i="1" l="1"/>
  <c r="F23" i="1"/>
  <c r="N23" i="1" s="1"/>
  <c r="G23" i="1"/>
  <c r="O23" i="1" s="1"/>
  <c r="H23" i="1"/>
  <c r="P23" i="1" s="1"/>
  <c r="B34" i="1"/>
  <c r="B1" i="6"/>
  <c r="D3" i="8"/>
  <c r="D4" i="8"/>
  <c r="D5" i="8"/>
  <c r="D2" i="8"/>
  <c r="C3" i="8"/>
  <c r="C4" i="8"/>
  <c r="C5" i="8"/>
  <c r="C2" i="8"/>
  <c r="F25" i="1" l="1"/>
  <c r="F5" i="1" s="1"/>
  <c r="H25" i="1"/>
  <c r="H5" i="1" s="1"/>
  <c r="G25" i="1"/>
  <c r="G26" i="1" s="1"/>
  <c r="B5" i="6"/>
  <c r="B2" i="6"/>
  <c r="B3" i="6" s="1"/>
  <c r="B33" i="1"/>
  <c r="B4" i="6"/>
  <c r="A2" i="4"/>
  <c r="A3" i="4" s="1"/>
  <c r="A4" i="4" s="1"/>
  <c r="A5" i="4" s="1"/>
  <c r="A6" i="4" s="1"/>
  <c r="A7" i="4" s="1"/>
  <c r="A8" i="4" s="1"/>
  <c r="A9" i="4" s="1"/>
  <c r="A2" i="3"/>
  <c r="B40" i="1"/>
  <c r="O25" i="1" l="1"/>
  <c r="N25" i="1"/>
  <c r="N26" i="1" s="1"/>
  <c r="P25" i="1"/>
  <c r="P26" i="1" s="1"/>
  <c r="G5" i="1"/>
  <c r="F15" i="1"/>
  <c r="N15" i="1" s="1"/>
  <c r="H15" i="1"/>
  <c r="P15" i="1" s="1"/>
  <c r="G15" i="1"/>
  <c r="O15" i="1" s="1"/>
  <c r="F26" i="1"/>
  <c r="H26" i="1"/>
  <c r="B6" i="6"/>
  <c r="H17" i="1" s="1"/>
  <c r="P17" i="1" s="1"/>
  <c r="H8" i="1"/>
  <c r="B39" i="1"/>
  <c r="N5" i="1" l="1"/>
  <c r="O6" i="1" s="1"/>
  <c r="P5" i="1"/>
  <c r="P6" i="1" s="1"/>
  <c r="P7" i="1" s="1"/>
  <c r="O5" i="1"/>
  <c r="O26" i="1"/>
  <c r="P8" i="1"/>
  <c r="P19" i="1" s="1"/>
  <c r="H19" i="1"/>
  <c r="P18" i="1"/>
  <c r="O18" i="1" s="1"/>
  <c r="N18" i="1" s="1"/>
  <c r="O7" i="1"/>
  <c r="G17" i="1"/>
  <c r="O17" i="1" s="1"/>
  <c r="H18" i="1"/>
  <c r="G18" i="1" s="1"/>
  <c r="F18" i="1" s="1"/>
  <c r="G8" i="1"/>
  <c r="N7" i="1" l="1"/>
  <c r="O8" i="1"/>
  <c r="O19" i="1" s="1"/>
  <c r="G19" i="1"/>
  <c r="F17" i="1"/>
  <c r="N17" i="1" s="1"/>
  <c r="H6" i="1"/>
  <c r="H7" i="1" s="1"/>
  <c r="F8" i="1"/>
  <c r="N8" i="1" l="1"/>
  <c r="N19" i="1" s="1"/>
  <c r="F19" i="1"/>
  <c r="G7" i="1"/>
  <c r="F7" i="1"/>
  <c r="G6" i="1"/>
</calcChain>
</file>

<file path=xl/sharedStrings.xml><?xml version="1.0" encoding="utf-8"?>
<sst xmlns="http://schemas.openxmlformats.org/spreadsheetml/2006/main" count="1350" uniqueCount="510">
  <si>
    <t>Gemeentenaam</t>
  </si>
  <si>
    <t>Budgetaandeel</t>
  </si>
  <si>
    <t>Amsterdam</t>
  </si>
  <si>
    <t>Doorwerking bijstandsbudget</t>
  </si>
  <si>
    <t>Bespaarde uitkering</t>
  </si>
  <si>
    <t>Historisch deel</t>
  </si>
  <si>
    <t>Appingedam</t>
  </si>
  <si>
    <t>Bedum</t>
  </si>
  <si>
    <t>Bellingwedde</t>
  </si>
  <si>
    <t>Ten Boer</t>
  </si>
  <si>
    <t>Delfzijl</t>
  </si>
  <si>
    <t>Groningen</t>
  </si>
  <si>
    <t>Grootegast</t>
  </si>
  <si>
    <t>Haren</t>
  </si>
  <si>
    <t>Hoogezand-Sappemeer</t>
  </si>
  <si>
    <t>Leek</t>
  </si>
  <si>
    <t>Loppersum</t>
  </si>
  <si>
    <t>Marum</t>
  </si>
  <si>
    <t>Almere</t>
  </si>
  <si>
    <t>Stadskanaal</t>
  </si>
  <si>
    <t>Slochteren</t>
  </si>
  <si>
    <t>Veendam</t>
  </si>
  <si>
    <t>Vlagtwedde</t>
  </si>
  <si>
    <t>Zeewolde</t>
  </si>
  <si>
    <t>Winsum</t>
  </si>
  <si>
    <t>Zuidhorn</t>
  </si>
  <si>
    <t>Dongeradeel</t>
  </si>
  <si>
    <t>Achtkarspelen</t>
  </si>
  <si>
    <t>Ameland</t>
  </si>
  <si>
    <t>het Bildt</t>
  </si>
  <si>
    <t>Franekeradeel</t>
  </si>
  <si>
    <t>Harlingen</t>
  </si>
  <si>
    <t>Heerenveen</t>
  </si>
  <si>
    <t>Kollumerland en Nieuwkruisland</t>
  </si>
  <si>
    <t>Leeuwarden</t>
  </si>
  <si>
    <t>Leeuwarderadeel</t>
  </si>
  <si>
    <t>Ooststellingwerf</t>
  </si>
  <si>
    <t>Opsterland</t>
  </si>
  <si>
    <t>Schiermonnikoog</t>
  </si>
  <si>
    <t>Smallingerland</t>
  </si>
  <si>
    <t>Terschelling</t>
  </si>
  <si>
    <t>Vlieland</t>
  </si>
  <si>
    <t>Weststellingwerf</t>
  </si>
  <si>
    <t>Assen</t>
  </si>
  <si>
    <t>Coevorden</t>
  </si>
  <si>
    <t>Emmen</t>
  </si>
  <si>
    <t>Hoogeveen</t>
  </si>
  <si>
    <t>Meppel</t>
  </si>
  <si>
    <t>Littenseradiel</t>
  </si>
  <si>
    <t>Almelo</t>
  </si>
  <si>
    <t>Borne</t>
  </si>
  <si>
    <t>Dalfsen</t>
  </si>
  <si>
    <t>Deventer</t>
  </si>
  <si>
    <t>Enschede</t>
  </si>
  <si>
    <t>Haaksbergen</t>
  </si>
  <si>
    <t>Hardenberg</t>
  </si>
  <si>
    <t>Hellendoorn</t>
  </si>
  <si>
    <t>Hengelo</t>
  </si>
  <si>
    <t>Kampen</t>
  </si>
  <si>
    <t>Losser</t>
  </si>
  <si>
    <t>Noordoostpolder</t>
  </si>
  <si>
    <t>Oldenzaal</t>
  </si>
  <si>
    <t>Ommen</t>
  </si>
  <si>
    <t>Raalte</t>
  </si>
  <si>
    <t>Staphorst</t>
  </si>
  <si>
    <t>Tubbergen</t>
  </si>
  <si>
    <t>Urk</t>
  </si>
  <si>
    <t>Wierden</t>
  </si>
  <si>
    <t>Zwolle</t>
  </si>
  <si>
    <t>Rijnwaarden</t>
  </si>
  <si>
    <t>Aalten</t>
  </si>
  <si>
    <t>Apeldoorn</t>
  </si>
  <si>
    <t>Arnhem</t>
  </si>
  <si>
    <t>Barneveld</t>
  </si>
  <si>
    <t>Beuningen</t>
  </si>
  <si>
    <t>Brummen</t>
  </si>
  <si>
    <t>Buren</t>
  </si>
  <si>
    <t>Culemborg</t>
  </si>
  <si>
    <t>Doesburg</t>
  </si>
  <si>
    <t>Doetinchem</t>
  </si>
  <si>
    <t>Druten</t>
  </si>
  <si>
    <t>Duiven</t>
  </si>
  <si>
    <t>Ede</t>
  </si>
  <si>
    <t>Elburg</t>
  </si>
  <si>
    <t>Epe</t>
  </si>
  <si>
    <t>Ermelo</t>
  </si>
  <si>
    <t>Geldermalsen</t>
  </si>
  <si>
    <t>Harderwijk</t>
  </si>
  <si>
    <t>Hattem</t>
  </si>
  <si>
    <t>Heerde</t>
  </si>
  <si>
    <t>Heumen</t>
  </si>
  <si>
    <t>Lochem</t>
  </si>
  <si>
    <t>Maasdriel</t>
  </si>
  <si>
    <t>Nijkerk</t>
  </si>
  <si>
    <t>Nijmegen</t>
  </si>
  <si>
    <t>Oldebroek</t>
  </si>
  <si>
    <t>Putten</t>
  </si>
  <si>
    <t>Renkum</t>
  </si>
  <si>
    <t>Rheden</t>
  </si>
  <si>
    <t>Rozendaal</t>
  </si>
  <si>
    <t>Scherpenzeel</t>
  </si>
  <si>
    <t>Tiel</t>
  </si>
  <si>
    <t>Voorst</t>
  </si>
  <si>
    <t>Wageningen</t>
  </si>
  <si>
    <t>Westervoort</t>
  </si>
  <si>
    <t>Winterswijk</t>
  </si>
  <si>
    <t>Wijchen</t>
  </si>
  <si>
    <t>Zaltbommel</t>
  </si>
  <si>
    <t>Zevenaar</t>
  </si>
  <si>
    <t>Zutphen</t>
  </si>
  <si>
    <t>Nunspeet</t>
  </si>
  <si>
    <t>Dronten</t>
  </si>
  <si>
    <t>Neerijnen</t>
  </si>
  <si>
    <t>Amersfoort</t>
  </si>
  <si>
    <t>Baarn</t>
  </si>
  <si>
    <t>De Bilt</t>
  </si>
  <si>
    <t>Bunnik</t>
  </si>
  <si>
    <t>Bunschoten</t>
  </si>
  <si>
    <t>Eemnes</t>
  </si>
  <si>
    <t>Houten</t>
  </si>
  <si>
    <t>Leusden</t>
  </si>
  <si>
    <t>Lopik</t>
  </si>
  <si>
    <t>Montfoort</t>
  </si>
  <si>
    <t>Renswoude</t>
  </si>
  <si>
    <t>Rhenen</t>
  </si>
  <si>
    <t>Soest</t>
  </si>
  <si>
    <t>Utrecht</t>
  </si>
  <si>
    <t>Veenendaal</t>
  </si>
  <si>
    <t>Woudenberg</t>
  </si>
  <si>
    <t>Wijk bij Duurstede</t>
  </si>
  <si>
    <t>IJsselstein</t>
  </si>
  <si>
    <t>Zeist</t>
  </si>
  <si>
    <t>Nieuwegein</t>
  </si>
  <si>
    <t>Aalsmeer</t>
  </si>
  <si>
    <t>Alkmaar</t>
  </si>
  <si>
    <t>Amstelveen</t>
  </si>
  <si>
    <t>Beemster</t>
  </si>
  <si>
    <t>Bergen (NH.)</t>
  </si>
  <si>
    <t>Beverwijk</t>
  </si>
  <si>
    <t>Blaricum</t>
  </si>
  <si>
    <t>Bloemendaal</t>
  </si>
  <si>
    <t>Castricum</t>
  </si>
  <si>
    <t>Diemen</t>
  </si>
  <si>
    <t>Edam-Volendam</t>
  </si>
  <si>
    <t>Enkhuizen</t>
  </si>
  <si>
    <t>Haarlem</t>
  </si>
  <si>
    <t>Haarlemmerliede en Spaarnwoude</t>
  </si>
  <si>
    <t>Haarlemmermeer</t>
  </si>
  <si>
    <t>Heemskerk</t>
  </si>
  <si>
    <t>Heemstede</t>
  </si>
  <si>
    <t>Heerhugowaard</t>
  </si>
  <si>
    <t>Heiloo</t>
  </si>
  <si>
    <t>Den Helder</t>
  </si>
  <si>
    <t>Hilversum</t>
  </si>
  <si>
    <t>Hoorn</t>
  </si>
  <si>
    <t>Huizen</t>
  </si>
  <si>
    <t>Landsmeer</t>
  </si>
  <si>
    <t>Langedijk</t>
  </si>
  <si>
    <t>Laren</t>
  </si>
  <si>
    <t>Medemblik</t>
  </si>
  <si>
    <t>Oostzaan</t>
  </si>
  <si>
    <t>Opmeer</t>
  </si>
  <si>
    <t>Ouder-Amstel</t>
  </si>
  <si>
    <t>Purmerend</t>
  </si>
  <si>
    <t>Schagen</t>
  </si>
  <si>
    <t>Texel</t>
  </si>
  <si>
    <t>Uitgeest</t>
  </si>
  <si>
    <t>Uithoorn</t>
  </si>
  <si>
    <t>Velsen</t>
  </si>
  <si>
    <t>Weesp</t>
  </si>
  <si>
    <t>Zandvoort</t>
  </si>
  <si>
    <t>Zaanstad</t>
  </si>
  <si>
    <t>Alblasserdam</t>
  </si>
  <si>
    <t>Alphen aan den Rijn</t>
  </si>
  <si>
    <t>Barendrecht</t>
  </si>
  <si>
    <t>Drechterland</t>
  </si>
  <si>
    <t>Brielle</t>
  </si>
  <si>
    <t>Capelle aan den IJssel</t>
  </si>
  <si>
    <t>Delft</t>
  </si>
  <si>
    <t>Dordrecht</t>
  </si>
  <si>
    <t>Gorinchem</t>
  </si>
  <si>
    <t>Gouda</t>
  </si>
  <si>
    <t>'s-Gravenhage</t>
  </si>
  <si>
    <t>Hardinxveld-Giessendam</t>
  </si>
  <si>
    <t>Hellevoetsluis</t>
  </si>
  <si>
    <t>Hendrik-Ido-Ambacht</t>
  </si>
  <si>
    <t>Stede Broec</t>
  </si>
  <si>
    <t>Hillegom</t>
  </si>
  <si>
    <t>Katwijk</t>
  </si>
  <si>
    <t>Krimpen aan den IJssel</t>
  </si>
  <si>
    <t>Leerdam</t>
  </si>
  <si>
    <t>Leiden</t>
  </si>
  <si>
    <t>Leiderdorp</t>
  </si>
  <si>
    <t>Lisse</t>
  </si>
  <si>
    <t>Maassluis</t>
  </si>
  <si>
    <t>Nieuwkoop</t>
  </si>
  <si>
    <t>Noordwijk</t>
  </si>
  <si>
    <t>Noordwijkerhout</t>
  </si>
  <si>
    <t>Oegstgeest</t>
  </si>
  <si>
    <t>Oud-Beijerland</t>
  </si>
  <si>
    <t>Binnenmaas</t>
  </si>
  <si>
    <t>Korendijk</t>
  </si>
  <si>
    <t>Oudewater</t>
  </si>
  <si>
    <t>Papendrecht</t>
  </si>
  <si>
    <t>Ridderkerk</t>
  </si>
  <si>
    <t>Rotterdam</t>
  </si>
  <si>
    <t>Rijswijk</t>
  </si>
  <si>
    <t>Schiedam</t>
  </si>
  <si>
    <t>Sliedrecht</t>
  </si>
  <si>
    <t>Cromstrijen</t>
  </si>
  <si>
    <t>Albrandswaard</t>
  </si>
  <si>
    <t>Westvoorne</t>
  </si>
  <si>
    <t>Strijen</t>
  </si>
  <si>
    <t>Vianen</t>
  </si>
  <si>
    <t>Vlaardingen</t>
  </si>
  <si>
    <t>Voorschoten</t>
  </si>
  <si>
    <t>Waddinxveen</t>
  </si>
  <si>
    <t>Wassenaar</t>
  </si>
  <si>
    <t>Woerden</t>
  </si>
  <si>
    <t>Zoetermeer</t>
  </si>
  <si>
    <t>Zoeterwoude</t>
  </si>
  <si>
    <t>Zwijndrecht</t>
  </si>
  <si>
    <t>Borsele</t>
  </si>
  <si>
    <t>Goes</t>
  </si>
  <si>
    <t>West Maas en Waal</t>
  </si>
  <si>
    <t>Hulst</t>
  </si>
  <si>
    <t>Kapelle</t>
  </si>
  <si>
    <t>Middelburg</t>
  </si>
  <si>
    <t>Giessenlanden</t>
  </si>
  <si>
    <t>Reimerswaal</t>
  </si>
  <si>
    <t>Zederik</t>
  </si>
  <si>
    <t>Terneuzen</t>
  </si>
  <si>
    <t>Tholen</t>
  </si>
  <si>
    <t>Veere</t>
  </si>
  <si>
    <t>Vlissingen</t>
  </si>
  <si>
    <t>Lingewaal</t>
  </si>
  <si>
    <t>De Ronde Venen</t>
  </si>
  <si>
    <t>Tytsjerksteradiel</t>
  </si>
  <si>
    <t>Aalburg</t>
  </si>
  <si>
    <t>Asten</t>
  </si>
  <si>
    <t>Baarle-Nassau</t>
  </si>
  <si>
    <t>Bergen op Zoom</t>
  </si>
  <si>
    <t>Best</t>
  </si>
  <si>
    <t>Boekel</t>
  </si>
  <si>
    <t>Boxmeer</t>
  </si>
  <si>
    <t>Boxtel</t>
  </si>
  <si>
    <t>Breda</t>
  </si>
  <si>
    <t>Deurne</t>
  </si>
  <si>
    <t>Pekela</t>
  </si>
  <si>
    <t>Dongen</t>
  </si>
  <si>
    <t>Eersel</t>
  </si>
  <si>
    <t>Eindhoven</t>
  </si>
  <si>
    <t>Etten-Leur</t>
  </si>
  <si>
    <t>Geertruidenberg</t>
  </si>
  <si>
    <t>Gilze en Rijen</t>
  </si>
  <si>
    <t>Goirle</t>
  </si>
  <si>
    <t>Grave</t>
  </si>
  <si>
    <t>Haaren</t>
  </si>
  <si>
    <t>Helmond</t>
  </si>
  <si>
    <t>'s-Hertogenbosch</t>
  </si>
  <si>
    <t>Heusden</t>
  </si>
  <si>
    <t>Hilvarenbeek</t>
  </si>
  <si>
    <t>Loon op Zand</t>
  </si>
  <si>
    <t>Mill en Sint Hubert</t>
  </si>
  <si>
    <t>Nuenen, Gerwen en Nederwetten</t>
  </si>
  <si>
    <t>Oirschot</t>
  </si>
  <si>
    <t>Oisterwijk</t>
  </si>
  <si>
    <t>Oosterhout</t>
  </si>
  <si>
    <t>Oss</t>
  </si>
  <si>
    <t>Rucphen</t>
  </si>
  <si>
    <t>Sint-Michielsgestel</t>
  </si>
  <si>
    <t>Someren</t>
  </si>
  <si>
    <t>Son en Breugel</t>
  </si>
  <si>
    <t>Steenbergen</t>
  </si>
  <si>
    <t>Waterland</t>
  </si>
  <si>
    <t>Tilburg</t>
  </si>
  <si>
    <t>Uden</t>
  </si>
  <si>
    <t>Valkenswaard</t>
  </si>
  <si>
    <t>Veldhoven</t>
  </si>
  <si>
    <t>Vught</t>
  </si>
  <si>
    <t>Waalre</t>
  </si>
  <si>
    <t>Waalwijk</t>
  </si>
  <si>
    <t>Werkendam</t>
  </si>
  <si>
    <t>Woensdrecht</t>
  </si>
  <si>
    <t>Woudrichem</t>
  </si>
  <si>
    <t>Zundert</t>
  </si>
  <si>
    <t>Wormerland</t>
  </si>
  <si>
    <t>Onderbanken</t>
  </si>
  <si>
    <t>Landgraaf</t>
  </si>
  <si>
    <t>Beek</t>
  </si>
  <si>
    <t>Beesel</t>
  </si>
  <si>
    <t>Bergen (L.)</t>
  </si>
  <si>
    <t>Brunssum</t>
  </si>
  <si>
    <t>Gennep</t>
  </si>
  <si>
    <t>Heerlen</t>
  </si>
  <si>
    <t>Kerkrade</t>
  </si>
  <si>
    <t>Maastricht</t>
  </si>
  <si>
    <t>Meerssen</t>
  </si>
  <si>
    <t>Mook en Middelaar</t>
  </si>
  <si>
    <t>Nederweert</t>
  </si>
  <si>
    <t>Nuth</t>
  </si>
  <si>
    <t>Roermond</t>
  </si>
  <si>
    <t>Schinnen</t>
  </si>
  <si>
    <t>Simpelveld</t>
  </si>
  <si>
    <t>Stein</t>
  </si>
  <si>
    <t>Vaals</t>
  </si>
  <si>
    <t>Venlo</t>
  </si>
  <si>
    <t>Venray</t>
  </si>
  <si>
    <t>Voerendaal</t>
  </si>
  <si>
    <t>Weert</t>
  </si>
  <si>
    <t>Valkenburg aan de Geul</t>
  </si>
  <si>
    <t>Lelystad</t>
  </si>
  <si>
    <t>Horst aan de Maas</t>
  </si>
  <si>
    <t>Oude IJsselstreek</t>
  </si>
  <si>
    <t>Teylingen</t>
  </si>
  <si>
    <t>Utrechtse Heuvelrug</t>
  </si>
  <si>
    <t>Oost Gelre</t>
  </si>
  <si>
    <t>Koggenland</t>
  </si>
  <si>
    <t>Lansingerland</t>
  </si>
  <si>
    <t>Leudal</t>
  </si>
  <si>
    <t>Maasgouw</t>
  </si>
  <si>
    <t>Eemsmond</t>
  </si>
  <si>
    <t>Gemert-Bakel</t>
  </si>
  <si>
    <t>Halderberge</t>
  </si>
  <si>
    <t>Heeze-Leende</t>
  </si>
  <si>
    <t>Laarbeek</t>
  </si>
  <si>
    <t>De Marne</t>
  </si>
  <si>
    <t>Reusel-De Mierden</t>
  </si>
  <si>
    <t>Roerdalen</t>
  </si>
  <si>
    <t>Roosendaal</t>
  </si>
  <si>
    <t>Schouwen-Duiveland</t>
  </si>
  <si>
    <t>Aa en Hunze</t>
  </si>
  <si>
    <t>Borger-Odoorn</t>
  </si>
  <si>
    <t>Cuijk</t>
  </si>
  <si>
    <t>Landerd</t>
  </si>
  <si>
    <t>De Wolden</t>
  </si>
  <si>
    <t>Noord-Beveland</t>
  </si>
  <si>
    <t>Wijdemeren</t>
  </si>
  <si>
    <t>Noordenveld</t>
  </si>
  <si>
    <t>Twenterand</t>
  </si>
  <si>
    <t>Westerveld</t>
  </si>
  <si>
    <t>Sint Anthonis</t>
  </si>
  <si>
    <t>Lingewaard</t>
  </si>
  <si>
    <t>Cranendonck</t>
  </si>
  <si>
    <t>Steenwijkerland</t>
  </si>
  <si>
    <t>Moerdijk</t>
  </si>
  <si>
    <t>Echt-Susteren</t>
  </si>
  <si>
    <t>Sluis</t>
  </si>
  <si>
    <t>Drimmelen</t>
  </si>
  <si>
    <t>Bernheze</t>
  </si>
  <si>
    <t>Ferwerderadiel</t>
  </si>
  <si>
    <t>Alphen-Chaam</t>
  </si>
  <si>
    <t>Bergeijk</t>
  </si>
  <si>
    <t>Bladel</t>
  </si>
  <si>
    <t>Gulpen-Wittem</t>
  </si>
  <si>
    <t>Tynaarlo</t>
  </si>
  <si>
    <t>Midden-Drenthe</t>
  </si>
  <si>
    <t>Overbetuwe</t>
  </si>
  <si>
    <t>Hof van Twente</t>
  </si>
  <si>
    <t>Neder-Betuwe</t>
  </si>
  <si>
    <t>Rijssen-Holten</t>
  </si>
  <si>
    <t>Geldrop-Mierlo</t>
  </si>
  <si>
    <t>Olst-Wijhe</t>
  </si>
  <si>
    <t>Dinkelland</t>
  </si>
  <si>
    <t>Westland</t>
  </si>
  <si>
    <t>Midden-Delfland</t>
  </si>
  <si>
    <t>Berkelland</t>
  </si>
  <si>
    <t>Bronckhorst</t>
  </si>
  <si>
    <t>Sittard-Geleen</t>
  </si>
  <si>
    <t>Kaag en Braassem</t>
  </si>
  <si>
    <t>Dantumadiel</t>
  </si>
  <si>
    <t>Zuidplas</t>
  </si>
  <si>
    <t>Peel en Maas</t>
  </si>
  <si>
    <t>Oldambt</t>
  </si>
  <si>
    <t>Zwartewaterland</t>
  </si>
  <si>
    <t>Súdwest-Fryslân</t>
  </si>
  <si>
    <t>Bodegraven-Reeuwijk</t>
  </si>
  <si>
    <t>Eijsden-Margraten</t>
  </si>
  <si>
    <t>Stichtse Vecht</t>
  </si>
  <si>
    <t>Menameradiel</t>
  </si>
  <si>
    <t>Hollands Kroon</t>
  </si>
  <si>
    <t>Leidschendam-Voorburg</t>
  </si>
  <si>
    <t>Goeree-Overflakkee</t>
  </si>
  <si>
    <t>Pijnacker-Nootdorp</t>
  </si>
  <si>
    <t>Molenwaard</t>
  </si>
  <si>
    <t>Nissewaard</t>
  </si>
  <si>
    <t>Krimpenerwaard</t>
  </si>
  <si>
    <t>De Fryske Marren</t>
  </si>
  <si>
    <t>Gooise Meren</t>
  </si>
  <si>
    <t>Berg en Dal</t>
  </si>
  <si>
    <t>Meierijstad</t>
  </si>
  <si>
    <t>Montferland</t>
  </si>
  <si>
    <t>Menterwolde</t>
  </si>
  <si>
    <t>middelgroot</t>
  </si>
  <si>
    <t>klein</t>
  </si>
  <si>
    <t>groot</t>
  </si>
  <si>
    <t>inwoners</t>
  </si>
  <si>
    <t>deel historisch</t>
  </si>
  <si>
    <t>budget 2017</t>
  </si>
  <si>
    <t>budgetaandeel 2017</t>
  </si>
  <si>
    <t>code</t>
  </si>
  <si>
    <t>gemeente</t>
  </si>
  <si>
    <t>omvang</t>
  </si>
  <si>
    <t>Gemiddelde loonwaarde</t>
  </si>
  <si>
    <t>Begeleidingsvergoeding p.p. (€/jr)</t>
  </si>
  <si>
    <t>Netto uitkering per jaar (incl. vakantietoeslag)</t>
  </si>
  <si>
    <t>Netto uitkering per maand (incl. vakantietoeslag)*</t>
  </si>
  <si>
    <t>(*) Bron: www.st-ab.nl</t>
  </si>
  <si>
    <t>Bruto uitkeringslasten gemeente**</t>
  </si>
  <si>
    <t>(**) 24,7% Loonbelasting/premie volksverzekeringen en 6,75% Werkgeversheffing ZVW. Bron: Rekenregels en handleiding loonheffingen over bijstandsuitkeringen 2016, Belastingdienst</t>
  </si>
  <si>
    <t>In te zetten groepen</t>
  </si>
  <si>
    <t>Nuggers</t>
  </si>
  <si>
    <t>Aantal verloonde uren</t>
  </si>
  <si>
    <t>Gemiddelde uurloon</t>
  </si>
  <si>
    <t>fiscaal jaarloon</t>
  </si>
  <si>
    <t>LIV bij 9,54&lt;uurloon&lt;10,49</t>
  </si>
  <si>
    <t>LIV bij 10,5&lt;uurloon&lt;11,92</t>
  </si>
  <si>
    <t>LIV</t>
  </si>
  <si>
    <t>Uren per week (&lt; omvang werkweek)</t>
  </si>
  <si>
    <t>Aantal plaatsingen (&gt;0)</t>
  </si>
  <si>
    <t>wettelijk minimumloon fte (€/jr)</t>
  </si>
  <si>
    <t>Uitkeringslast (bruto) bij één uitkering</t>
  </si>
  <si>
    <t>Netto besteedbaar uitkeringsbedrag</t>
  </si>
  <si>
    <t>Bruto loon o.b.v. gewerkte uren</t>
  </si>
  <si>
    <t>Netto loon obv gewerkte uren</t>
  </si>
  <si>
    <t>Netto uitkering voor plaatsing</t>
  </si>
  <si>
    <t>Alleenstaande jongeren</t>
  </si>
  <si>
    <t>Omvang volijds werkweek (uren/fte)</t>
  </si>
  <si>
    <t>Te betalen loonkosten</t>
  </si>
  <si>
    <t>Ontvangen Lage inkomensvergoeding (LIV)</t>
  </si>
  <si>
    <t>Te betalen loonkostensubsidie aan werkgever</t>
  </si>
  <si>
    <t>Ontvangen loonkostensubsidie van gemeente</t>
  </si>
  <si>
    <t>Resultaat inkomensdeel (b+c-a)</t>
  </si>
  <si>
    <t>a.</t>
  </si>
  <si>
    <t>b.</t>
  </si>
  <si>
    <t>c.</t>
  </si>
  <si>
    <t>d.</t>
  </si>
  <si>
    <t>e.</t>
  </si>
  <si>
    <t>Werknemer</t>
  </si>
  <si>
    <t xml:space="preserve">a. </t>
  </si>
  <si>
    <t xml:space="preserve">b. </t>
  </si>
  <si>
    <t xml:space="preserve">c. </t>
  </si>
  <si>
    <t>Gehuwd/samenwonend ouder dan 21 jaar</t>
  </si>
  <si>
    <t>Alleenstaanden en alleenstaande ouders ouder dan 21 jaar</t>
  </si>
  <si>
    <t>WML per jaar bruto</t>
  </si>
  <si>
    <t>WML per jaar netto</t>
  </si>
  <si>
    <t>Loonkosten bij 1 fte obv 100% WML (norm SZW)</t>
  </si>
  <si>
    <t>Netto besteedbaar inkomen na plaatsing</t>
  </si>
  <si>
    <t>Hulpvariabele</t>
  </si>
  <si>
    <t>Random groep bijstandsgerechtigden</t>
  </si>
  <si>
    <t>Te verzilveren loonwaarde (a-b-c)</t>
  </si>
  <si>
    <t xml:space="preserve">Lichtblauw gearceerde velden zelf invullen: </t>
  </si>
  <si>
    <t>Jaar 1</t>
  </si>
  <si>
    <t>Ja</t>
  </si>
  <si>
    <t>Nee</t>
  </si>
  <si>
    <t xml:space="preserve">In te zetten groep heeft indicatie beschut? </t>
  </si>
  <si>
    <t>Ontvangen vergoeding  voor begeleiding en evt. beschut-bonus</t>
  </si>
  <si>
    <t>Bonus nieuw beschut</t>
  </si>
  <si>
    <t>f.</t>
  </si>
  <si>
    <t>Kandidaten komen in werkbedrijf op vrijvallende sw-plek</t>
  </si>
  <si>
    <t>Begeleidingsvergoeding mogelijk te dekken uit re-integratiebudget</t>
  </si>
  <si>
    <t>Bespaarde kosten door bezetten sw-plek</t>
  </si>
  <si>
    <t>Netto inkomenseffect (b+c-a)</t>
  </si>
  <si>
    <t xml:space="preserve">d. </t>
  </si>
  <si>
    <t>Netto loon na plaatsing</t>
  </si>
  <si>
    <t>Netto aanvullende uitkering na plaatsing</t>
  </si>
  <si>
    <t>Disclaimer: deze tool geeft indicaties van de financiële effecten. Precieze effecten moeten altijd worden nagerekend.</t>
  </si>
  <si>
    <t>Ontvangen Lage inkomensvergoeding (LIV)*</t>
  </si>
  <si>
    <t xml:space="preserve">(*) Verondersteld is dat LIV naar rato van mate van loondispensatie wordt bijgesteld </t>
  </si>
  <si>
    <t>Participatie - Alle gemeenten - Verdeling 2017 - 2022, septembercirculaire 2017</t>
  </si>
  <si>
    <t>Stand septembercirculaire 2017</t>
  </si>
  <si>
    <t>Gemeentelijke indeling 2017</t>
  </si>
  <si>
    <t>Uitkeringsjaar 2017</t>
  </si>
  <si>
    <t>Uitkeringsjaar 2018</t>
  </si>
  <si>
    <t>Uitkeringsjaar 2019</t>
  </si>
  <si>
    <t>Uitkeringsjaar 2020</t>
  </si>
  <si>
    <t>Uitkeringsjaar 2021</t>
  </si>
  <si>
    <t>Uitkeringsjaar 2022</t>
  </si>
  <si>
    <t>CBS-code</t>
  </si>
  <si>
    <t>Gemeente</t>
  </si>
  <si>
    <t>Nieuw Wajong</t>
  </si>
  <si>
    <t>Nieuw begeleiding</t>
  </si>
  <si>
    <t>WSW</t>
  </si>
  <si>
    <t>SOM</t>
  </si>
  <si>
    <t>Bergen L</t>
  </si>
  <si>
    <t>Bergen NH</t>
  </si>
  <si>
    <t>Haarlemmerliede Spaarnw</t>
  </si>
  <si>
    <t>Hengelo O</t>
  </si>
  <si>
    <t>Het Bildt</t>
  </si>
  <si>
    <t>Kollumerland en Nwkruisl</t>
  </si>
  <si>
    <t>Montfoort U</t>
  </si>
  <si>
    <t>Nuenen c.a.</t>
  </si>
  <si>
    <t>Sint-Anthonis</t>
  </si>
  <si>
    <t>Sudwest Fryslan</t>
  </si>
  <si>
    <t>g.</t>
  </si>
  <si>
    <t>h.</t>
  </si>
  <si>
    <t>i.</t>
  </si>
  <si>
    <t>Re-integratiebudget klassiek</t>
  </si>
  <si>
    <t>Re-integratie- en begeleidingsmiddelen totaal</t>
  </si>
  <si>
    <t>Begeleidingsmiddelen nieuwe doelgroepen</t>
  </si>
  <si>
    <t xml:space="preserve">Totaal </t>
  </si>
  <si>
    <t xml:space="preserve">Uitkomst met LKS: </t>
  </si>
  <si>
    <t>Uitkomst bij loondispensatie (onder bepaalde voorwaarden):</t>
  </si>
  <si>
    <t>LIV = max €2K naar rato van aantal gewerkte uren bij uurloon&lt;10,49</t>
  </si>
  <si>
    <t>LIV = max €1K naar rato van aantal gewerkte uren bij uurloon tussen 10,5 en 11,92</t>
  </si>
  <si>
    <t xml:space="preserve">voorwaarde = meer dan 1248 uur gewerkte uren in een jaar. </t>
  </si>
  <si>
    <t>Uurloon kleiner dan €11,92 en groter dan €10,50</t>
  </si>
  <si>
    <t>Uurloon &lt; €10,50</t>
  </si>
  <si>
    <t>LIV=1,01 maal aantal gewerkte uren met een maximum van €2K</t>
  </si>
  <si>
    <t>LIV=0,51 maal aantal gewerkte uren met een maximum van €1K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</si>
</sst>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 &quot;€&quot;\ * #,##0_ ;_ &quot;€&quot;\ * \-#,##0_ ;_ &quot;€&quot;\ * &quot;-&quot;_ ;_ @_ "/>
    <numFmt numFmtId="41" formatCode="_ * #,##0_ ;_ * \-#,##0_ ;_ * &quot;-&quot;_ ;_ @_ "/>
    <numFmt numFmtId="164" formatCode="0.0%"/>
    <numFmt numFmtId="165" formatCode="#,##0.00&quot; &quot;;&quot;-&quot;#,##0.00&quot; &quot;;&quot;-&quot;#&quot; &quot;;@&quot; &quot;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b/>
      <u/>
      <sz val="10"/>
      <color rgb="FF558ED5"/>
      <name val="Calibri"/>
      <family val="2"/>
    </font>
    <font>
      <b/>
      <sz val="10"/>
      <color rgb="FF000000"/>
      <name val="Calibri"/>
      <family val="2"/>
    </font>
    <font>
      <b/>
      <sz val="10"/>
      <color rgb="FF666699"/>
      <name val="Calibri"/>
      <family val="2"/>
    </font>
    <font>
      <b/>
      <sz val="10"/>
      <color rgb="FF404040"/>
      <name val="Calibri"/>
      <family val="2"/>
    </font>
    <font>
      <sz val="10"/>
      <color rgb="FF000000"/>
      <name val="Calibri"/>
      <family val="2"/>
    </font>
    <font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CCFF"/>
        <bgColor rgb="FFCCCCFF"/>
      </patternFill>
    </fill>
    <fill>
      <patternFill patternType="solid">
        <fgColor rgb="FFD9D9D9"/>
        <bgColor rgb="FFD9D9D9"/>
      </patternFill>
    </fill>
    <fill>
      <patternFill patternType="solid">
        <fgColor rgb="FFFFCCCC"/>
        <bgColor rgb="FFFFCCCC"/>
      </patternFill>
    </fill>
    <fill>
      <patternFill patternType="solid">
        <fgColor rgb="FFCCECFF"/>
        <bgColor rgb="FFCCECFF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5" fillId="0" borderId="0"/>
    <xf numFmtId="165" fontId="5" fillId="0" borderId="0"/>
    <xf numFmtId="9" fontId="5" fillId="0" borderId="0"/>
  </cellStyleXfs>
  <cellXfs count="158">
    <xf numFmtId="0" fontId="0" fillId="0" borderId="0" xfId="0"/>
    <xf numFmtId="0" fontId="1" fillId="0" borderId="0" xfId="0" applyFont="1"/>
    <xf numFmtId="0" fontId="0" fillId="0" borderId="5" xfId="0" applyFont="1" applyFill="1" applyBorder="1"/>
    <xf numFmtId="9" fontId="0" fillId="0" borderId="0" xfId="0" applyNumberFormat="1"/>
    <xf numFmtId="3" fontId="0" fillId="0" borderId="0" xfId="0" applyNumberFormat="1"/>
    <xf numFmtId="42" fontId="0" fillId="0" borderId="0" xfId="0" applyNumberFormat="1"/>
    <xf numFmtId="10" fontId="0" fillId="0" borderId="0" xfId="0" applyNumberFormat="1"/>
    <xf numFmtId="0" fontId="0" fillId="0" borderId="0" xfId="0" applyAlignment="1">
      <alignment horizontal="right"/>
    </xf>
    <xf numFmtId="41" fontId="0" fillId="0" borderId="0" xfId="0" applyNumberFormat="1"/>
    <xf numFmtId="0" fontId="0" fillId="0" borderId="0" xfId="0" applyAlignment="1">
      <alignment wrapText="1"/>
    </xf>
    <xf numFmtId="0" fontId="0" fillId="0" borderId="3" xfId="0" applyBorder="1"/>
    <xf numFmtId="0" fontId="1" fillId="0" borderId="1" xfId="0" applyFont="1" applyBorder="1" applyAlignment="1">
      <alignment horizontal="left" vertical="center"/>
    </xf>
    <xf numFmtId="0" fontId="1" fillId="0" borderId="12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right" vertical="top" wrapText="1"/>
    </xf>
    <xf numFmtId="0" fontId="0" fillId="0" borderId="5" xfId="0" applyBorder="1"/>
    <xf numFmtId="42" fontId="0" fillId="0" borderId="6" xfId="0" applyNumberFormat="1" applyBorder="1"/>
    <xf numFmtId="42" fontId="0" fillId="0" borderId="7" xfId="0" applyNumberFormat="1" applyBorder="1"/>
    <xf numFmtId="42" fontId="0" fillId="0" borderId="0" xfId="0" applyNumberFormat="1" applyBorder="1"/>
    <xf numFmtId="42" fontId="0" fillId="0" borderId="4" xfId="0" applyNumberFormat="1" applyBorder="1"/>
    <xf numFmtId="0" fontId="0" fillId="0" borderId="10" xfId="0" applyBorder="1"/>
    <xf numFmtId="42" fontId="0" fillId="0" borderId="13" xfId="0" applyNumberFormat="1" applyBorder="1"/>
    <xf numFmtId="42" fontId="0" fillId="0" borderId="11" xfId="0" applyNumberFormat="1" applyBorder="1"/>
    <xf numFmtId="0" fontId="0" fillId="0" borderId="0" xfId="0" applyFill="1"/>
    <xf numFmtId="0" fontId="2" fillId="0" borderId="0" xfId="0" applyFont="1" applyFill="1"/>
    <xf numFmtId="164" fontId="0" fillId="0" borderId="0" xfId="0" applyNumberFormat="1"/>
    <xf numFmtId="0" fontId="0" fillId="0" borderId="0" xfId="0" applyFont="1" applyFill="1" applyBorder="1"/>
    <xf numFmtId="0" fontId="0" fillId="0" borderId="6" xfId="0" applyFont="1" applyBorder="1"/>
    <xf numFmtId="0" fontId="1" fillId="0" borderId="3" xfId="0" applyFont="1" applyFill="1" applyBorder="1"/>
    <xf numFmtId="0" fontId="1" fillId="0" borderId="10" xfId="0" applyFont="1" applyFill="1" applyBorder="1"/>
    <xf numFmtId="0" fontId="1" fillId="0" borderId="0" xfId="0" applyFont="1" applyFill="1" applyBorder="1"/>
    <xf numFmtId="0" fontId="0" fillId="0" borderId="6" xfId="0" applyFont="1" applyFill="1" applyBorder="1"/>
    <xf numFmtId="0" fontId="0" fillId="0" borderId="3" xfId="0" applyNumberFormat="1" applyBorder="1"/>
    <xf numFmtId="0" fontId="1" fillId="0" borderId="13" xfId="0" applyFont="1" applyFill="1" applyBorder="1"/>
    <xf numFmtId="0" fontId="0" fillId="0" borderId="8" xfId="0" applyFill="1" applyBorder="1"/>
    <xf numFmtId="0" fontId="0" fillId="0" borderId="14" xfId="0" applyFill="1" applyBorder="1"/>
    <xf numFmtId="0" fontId="1" fillId="0" borderId="1" xfId="0" applyFont="1" applyBorder="1" applyAlignment="1">
      <alignment horizontal="right" vertical="top" wrapText="1"/>
    </xf>
    <xf numFmtId="42" fontId="0" fillId="0" borderId="5" xfId="0" applyNumberFormat="1" applyBorder="1"/>
    <xf numFmtId="42" fontId="0" fillId="0" borderId="3" xfId="0" applyNumberFormat="1" applyBorder="1"/>
    <xf numFmtId="42" fontId="0" fillId="0" borderId="10" xfId="0" applyNumberFormat="1" applyBorder="1"/>
    <xf numFmtId="42" fontId="0" fillId="0" borderId="0" xfId="0" applyNumberFormat="1" applyAlignment="1">
      <alignment horizontal="right"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right"/>
    </xf>
    <xf numFmtId="0" fontId="0" fillId="0" borderId="15" xfId="0" applyBorder="1"/>
    <xf numFmtId="0" fontId="0" fillId="3" borderId="16" xfId="0" applyFill="1" applyBorder="1" applyAlignment="1">
      <alignment horizontal="right"/>
    </xf>
    <xf numFmtId="0" fontId="0" fillId="0" borderId="17" xfId="0" applyBorder="1"/>
    <xf numFmtId="9" fontId="0" fillId="3" borderId="18" xfId="0" applyNumberFormat="1" applyFill="1" applyBorder="1" applyAlignment="1">
      <alignment horizontal="right"/>
    </xf>
    <xf numFmtId="3" fontId="0" fillId="3" borderId="18" xfId="0" applyNumberFormat="1" applyFill="1" applyBorder="1" applyAlignment="1">
      <alignment horizontal="right"/>
    </xf>
    <xf numFmtId="0" fontId="0" fillId="3" borderId="18" xfId="0" applyNumberFormat="1" applyFill="1" applyBorder="1" applyAlignment="1">
      <alignment horizontal="right"/>
    </xf>
    <xf numFmtId="0" fontId="0" fillId="0" borderId="0" xfId="0" applyFont="1" applyBorder="1"/>
    <xf numFmtId="0" fontId="0" fillId="0" borderId="8" xfId="0" applyFont="1" applyFill="1" applyBorder="1"/>
    <xf numFmtId="0" fontId="0" fillId="0" borderId="14" xfId="0" applyFont="1" applyFill="1" applyBorder="1"/>
    <xf numFmtId="42" fontId="1" fillId="0" borderId="11" xfId="0" applyNumberFormat="1" applyFont="1" applyBorder="1" applyAlignment="1">
      <alignment horizontal="right"/>
    </xf>
    <xf numFmtId="9" fontId="0" fillId="0" borderId="0" xfId="0" applyNumberFormat="1" applyAlignment="1">
      <alignment horizontal="right"/>
    </xf>
    <xf numFmtId="42" fontId="1" fillId="0" borderId="13" xfId="0" applyNumberFormat="1" applyFont="1" applyFill="1" applyBorder="1" applyAlignment="1">
      <alignment horizontal="right"/>
    </xf>
    <xf numFmtId="0" fontId="0" fillId="0" borderId="19" xfId="0" applyFill="1" applyBorder="1"/>
    <xf numFmtId="0" fontId="0" fillId="3" borderId="20" xfId="0" applyFill="1" applyBorder="1" applyAlignment="1">
      <alignment horizontal="right"/>
    </xf>
    <xf numFmtId="0" fontId="1" fillId="0" borderId="21" xfId="0" applyFont="1" applyFill="1" applyBorder="1"/>
    <xf numFmtId="0" fontId="1" fillId="0" borderId="22" xfId="0" applyFont="1" applyBorder="1"/>
    <xf numFmtId="0" fontId="0" fillId="0" borderId="17" xfId="0" applyFill="1" applyBorder="1"/>
    <xf numFmtId="0" fontId="0" fillId="3" borderId="18" xfId="0" applyFill="1" applyBorder="1" applyAlignment="1">
      <alignment horizontal="right"/>
    </xf>
    <xf numFmtId="0" fontId="0" fillId="2" borderId="15" xfId="0" applyFill="1" applyBorder="1"/>
    <xf numFmtId="42" fontId="0" fillId="2" borderId="16" xfId="0" applyNumberFormat="1" applyFill="1" applyBorder="1" applyAlignment="1">
      <alignment horizontal="right"/>
    </xf>
    <xf numFmtId="0" fontId="0" fillId="2" borderId="17" xfId="0" applyFill="1" applyBorder="1"/>
    <xf numFmtId="42" fontId="0" fillId="2" borderId="18" xfId="0" applyNumberFormat="1" applyFill="1" applyBorder="1" applyAlignment="1">
      <alignment horizontal="right"/>
    </xf>
    <xf numFmtId="0" fontId="0" fillId="2" borderId="17" xfId="0" applyFont="1" applyFill="1" applyBorder="1"/>
    <xf numFmtId="42" fontId="0" fillId="2" borderId="18" xfId="0" applyNumberFormat="1" applyFont="1" applyFill="1" applyBorder="1" applyAlignment="1">
      <alignment horizontal="right"/>
    </xf>
    <xf numFmtId="10" fontId="0" fillId="2" borderId="18" xfId="0" applyNumberFormat="1" applyFill="1" applyBorder="1" applyAlignment="1">
      <alignment horizontal="right"/>
    </xf>
    <xf numFmtId="9" fontId="0" fillId="2" borderId="18" xfId="0" applyNumberFormat="1" applyFill="1" applyBorder="1" applyAlignment="1">
      <alignment horizontal="right"/>
    </xf>
    <xf numFmtId="0" fontId="0" fillId="2" borderId="19" xfId="0" applyFill="1" applyBorder="1"/>
    <xf numFmtId="0" fontId="0" fillId="2" borderId="20" xfId="0" applyFill="1" applyBorder="1" applyAlignment="1">
      <alignment horizontal="right"/>
    </xf>
    <xf numFmtId="0" fontId="2" fillId="3" borderId="5" xfId="0" applyFont="1" applyFill="1" applyBorder="1"/>
    <xf numFmtId="0" fontId="2" fillId="3" borderId="1" xfId="0" applyFont="1" applyFill="1" applyBorder="1"/>
    <xf numFmtId="0" fontId="2" fillId="3" borderId="12" xfId="0" applyFont="1" applyFill="1" applyBorder="1"/>
    <xf numFmtId="0" fontId="2" fillId="3" borderId="12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0" fontId="0" fillId="0" borderId="3" xfId="0" applyFont="1" applyFill="1" applyBorder="1"/>
    <xf numFmtId="0" fontId="2" fillId="3" borderId="6" xfId="0" applyFont="1" applyFill="1" applyBorder="1" applyAlignment="1">
      <alignment horizontal="right"/>
    </xf>
    <xf numFmtId="0" fontId="2" fillId="3" borderId="6" xfId="0" applyFont="1" applyFill="1" applyBorder="1"/>
    <xf numFmtId="0" fontId="2" fillId="3" borderId="7" xfId="0" applyFont="1" applyFill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0" fontId="2" fillId="0" borderId="0" xfId="0" applyFont="1" applyFill="1" applyBorder="1"/>
    <xf numFmtId="0" fontId="3" fillId="0" borderId="0" xfId="0" applyFont="1" applyFill="1" applyBorder="1"/>
    <xf numFmtId="42" fontId="0" fillId="0" borderId="0" xfId="0" applyNumberFormat="1" applyFill="1" applyBorder="1" applyAlignment="1">
      <alignment horizontal="right"/>
    </xf>
    <xf numFmtId="0" fontId="4" fillId="0" borderId="0" xfId="0" applyFont="1"/>
    <xf numFmtId="3" fontId="6" fillId="0" borderId="0" xfId="1" applyNumberFormat="1" applyFont="1" applyFill="1"/>
    <xf numFmtId="0" fontId="7" fillId="0" borderId="0" xfId="0" applyFont="1"/>
    <xf numFmtId="0" fontId="8" fillId="0" borderId="0" xfId="0" applyFont="1" applyFill="1" applyBorder="1"/>
    <xf numFmtId="0" fontId="9" fillId="0" borderId="0" xfId="0" applyFont="1"/>
    <xf numFmtId="0" fontId="0" fillId="0" borderId="0" xfId="0" applyFont="1"/>
    <xf numFmtId="0" fontId="10" fillId="4" borderId="24" xfId="0" applyFont="1" applyFill="1" applyBorder="1"/>
    <xf numFmtId="0" fontId="10" fillId="4" borderId="25" xfId="0" applyFont="1" applyFill="1" applyBorder="1"/>
    <xf numFmtId="0" fontId="10" fillId="5" borderId="26" xfId="0" applyFont="1" applyFill="1" applyBorder="1" applyAlignment="1">
      <alignment horizontal="center"/>
    </xf>
    <xf numFmtId="0" fontId="10" fillId="5" borderId="27" xfId="0" applyFont="1" applyFill="1" applyBorder="1" applyAlignment="1">
      <alignment horizontal="center"/>
    </xf>
    <xf numFmtId="0" fontId="10" fillId="5" borderId="28" xfId="0" applyFont="1" applyFill="1" applyBorder="1" applyAlignment="1">
      <alignment horizontal="center"/>
    </xf>
    <xf numFmtId="0" fontId="7" fillId="6" borderId="24" xfId="0" applyFont="1" applyFill="1" applyBorder="1" applyAlignment="1">
      <alignment horizontal="right"/>
    </xf>
    <xf numFmtId="0" fontId="7" fillId="6" borderId="25" xfId="0" applyFont="1" applyFill="1" applyBorder="1" applyAlignment="1">
      <alignment horizontal="right"/>
    </xf>
    <xf numFmtId="3" fontId="7" fillId="6" borderId="26" xfId="0" applyNumberFormat="1" applyFont="1" applyFill="1" applyBorder="1"/>
    <xf numFmtId="3" fontId="7" fillId="6" borderId="27" xfId="0" applyNumberFormat="1" applyFont="1" applyFill="1" applyBorder="1"/>
    <xf numFmtId="3" fontId="7" fillId="6" borderId="28" xfId="0" applyNumberFormat="1" applyFont="1" applyFill="1" applyBorder="1"/>
    <xf numFmtId="0" fontId="10" fillId="4" borderId="26" xfId="0" applyFont="1" applyFill="1" applyBorder="1"/>
    <xf numFmtId="0" fontId="10" fillId="4" borderId="28" xfId="0" applyFont="1" applyFill="1" applyBorder="1"/>
    <xf numFmtId="3" fontId="10" fillId="7" borderId="29" xfId="2" applyNumberFormat="1" applyFont="1" applyFill="1" applyBorder="1" applyAlignment="1" applyProtection="1"/>
    <xf numFmtId="3" fontId="10" fillId="7" borderId="26" xfId="2" applyNumberFormat="1" applyFont="1" applyFill="1" applyBorder="1" applyAlignment="1" applyProtection="1"/>
    <xf numFmtId="3" fontId="10" fillId="7" borderId="27" xfId="2" applyNumberFormat="1" applyFont="1" applyFill="1" applyBorder="1" applyAlignment="1" applyProtection="1"/>
    <xf numFmtId="3" fontId="10" fillId="7" borderId="28" xfId="2" applyNumberFormat="1" applyFont="1" applyFill="1" applyBorder="1" applyAlignment="1" applyProtection="1"/>
    <xf numFmtId="0" fontId="10" fillId="4" borderId="29" xfId="0" applyFont="1" applyFill="1" applyBorder="1"/>
    <xf numFmtId="0" fontId="10" fillId="4" borderId="30" xfId="0" applyFont="1" applyFill="1" applyBorder="1"/>
    <xf numFmtId="3" fontId="10" fillId="7" borderId="0" xfId="2" applyNumberFormat="1" applyFont="1" applyFill="1" applyBorder="1" applyAlignment="1" applyProtection="1"/>
    <xf numFmtId="3" fontId="10" fillId="7" borderId="30" xfId="2" applyNumberFormat="1" applyFont="1" applyFill="1" applyBorder="1" applyAlignment="1" applyProtection="1"/>
    <xf numFmtId="10" fontId="10" fillId="0" borderId="0" xfId="3" applyNumberFormat="1" applyFont="1" applyFill="1" applyBorder="1" applyAlignment="1" applyProtection="1"/>
    <xf numFmtId="0" fontId="10" fillId="4" borderId="31" xfId="0" applyFont="1" applyFill="1" applyBorder="1"/>
    <xf numFmtId="0" fontId="10" fillId="4" borderId="32" xfId="0" applyFont="1" applyFill="1" applyBorder="1"/>
    <xf numFmtId="3" fontId="10" fillId="7" borderId="31" xfId="2" applyNumberFormat="1" applyFont="1" applyFill="1" applyBorder="1" applyAlignment="1" applyProtection="1"/>
    <xf numFmtId="3" fontId="10" fillId="7" borderId="33" xfId="2" applyNumberFormat="1" applyFont="1" applyFill="1" applyBorder="1" applyAlignment="1" applyProtection="1"/>
    <xf numFmtId="3" fontId="10" fillId="7" borderId="32" xfId="2" applyNumberFormat="1" applyFont="1" applyFill="1" applyBorder="1" applyAlignment="1" applyProtection="1"/>
    <xf numFmtId="3" fontId="10" fillId="7" borderId="14" xfId="2" applyNumberFormat="1" applyFont="1" applyFill="1" applyBorder="1" applyAlignment="1" applyProtection="1"/>
    <xf numFmtId="0" fontId="10" fillId="0" borderId="0" xfId="2" applyNumberFormat="1" applyFont="1" applyFill="1" applyBorder="1" applyAlignment="1" applyProtection="1"/>
    <xf numFmtId="0" fontId="10" fillId="0" borderId="0" xfId="2" applyNumberFormat="1" applyFont="1" applyFill="1" applyBorder="1" applyAlignment="1" applyProtection="1">
      <alignment horizontal="center"/>
    </xf>
    <xf numFmtId="0" fontId="0" fillId="0" borderId="34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3" borderId="35" xfId="0" applyNumberFormat="1" applyFill="1" applyBorder="1" applyAlignment="1">
      <alignment horizontal="right"/>
    </xf>
    <xf numFmtId="0" fontId="0" fillId="0" borderId="3" xfId="0" applyFill="1" applyBorder="1"/>
    <xf numFmtId="0" fontId="1" fillId="0" borderId="8" xfId="0" applyFont="1" applyFill="1" applyBorder="1"/>
    <xf numFmtId="0" fontId="1" fillId="0" borderId="14" xfId="0" applyFont="1" applyBorder="1"/>
    <xf numFmtId="42" fontId="0" fillId="0" borderId="4" xfId="0" applyNumberFormat="1" applyBorder="1" applyAlignment="1">
      <alignment horizontal="right"/>
    </xf>
    <xf numFmtId="42" fontId="0" fillId="0" borderId="0" xfId="0" applyNumberFormat="1" applyBorder="1" applyAlignment="1">
      <alignment horizontal="right"/>
    </xf>
    <xf numFmtId="42" fontId="0" fillId="0" borderId="4" xfId="0" applyNumberFormat="1" applyFill="1" applyBorder="1" applyAlignment="1">
      <alignment horizontal="right"/>
    </xf>
    <xf numFmtId="42" fontId="1" fillId="0" borderId="11" xfId="0" applyNumberFormat="1" applyFont="1" applyFill="1" applyBorder="1" applyAlignment="1">
      <alignment horizontal="right"/>
    </xf>
    <xf numFmtId="42" fontId="0" fillId="0" borderId="6" xfId="0" applyNumberFormat="1" applyBorder="1" applyAlignment="1">
      <alignment horizontal="right"/>
    </xf>
    <xf numFmtId="42" fontId="0" fillId="0" borderId="7" xfId="0" applyNumberFormat="1" applyFont="1" applyBorder="1" applyAlignment="1">
      <alignment horizontal="right"/>
    </xf>
    <xf numFmtId="42" fontId="0" fillId="0" borderId="0" xfId="0" applyNumberFormat="1" applyFont="1" applyFill="1" applyBorder="1" applyAlignment="1">
      <alignment horizontal="right"/>
    </xf>
    <xf numFmtId="42" fontId="0" fillId="0" borderId="4" xfId="0" applyNumberFormat="1" applyFont="1" applyFill="1" applyBorder="1" applyAlignment="1">
      <alignment horizontal="right"/>
    </xf>
    <xf numFmtId="42" fontId="0" fillId="0" borderId="4" xfId="0" applyNumberFormat="1" applyFont="1" applyBorder="1" applyAlignment="1">
      <alignment horizontal="right"/>
    </xf>
    <xf numFmtId="42" fontId="1" fillId="0" borderId="22" xfId="0" applyNumberFormat="1" applyFont="1" applyBorder="1" applyAlignment="1">
      <alignment horizontal="right"/>
    </xf>
    <xf numFmtId="42" fontId="1" fillId="0" borderId="23" xfId="0" applyNumberFormat="1" applyFont="1" applyBorder="1" applyAlignment="1">
      <alignment horizontal="right"/>
    </xf>
    <xf numFmtId="42" fontId="1" fillId="0" borderId="14" xfId="0" applyNumberFormat="1" applyFont="1" applyBorder="1" applyAlignment="1">
      <alignment horizontal="right"/>
    </xf>
    <xf numFmtId="42" fontId="1" fillId="0" borderId="9" xfId="0" applyNumberFormat="1" applyFont="1" applyBorder="1" applyAlignment="1">
      <alignment horizontal="right"/>
    </xf>
    <xf numFmtId="42" fontId="0" fillId="0" borderId="6" xfId="0" applyNumberFormat="1" applyFont="1" applyFill="1" applyBorder="1" applyAlignment="1">
      <alignment horizontal="right"/>
    </xf>
    <xf numFmtId="42" fontId="0" fillId="0" borderId="7" xfId="0" applyNumberFormat="1" applyFont="1" applyFill="1" applyBorder="1" applyAlignment="1">
      <alignment horizontal="right"/>
    </xf>
    <xf numFmtId="42" fontId="0" fillId="0" borderId="14" xfId="0" applyNumberFormat="1" applyBorder="1" applyAlignment="1">
      <alignment horizontal="right"/>
    </xf>
    <xf numFmtId="42" fontId="0" fillId="0" borderId="9" xfId="0" applyNumberFormat="1" applyFill="1" applyBorder="1" applyAlignment="1">
      <alignment horizontal="right"/>
    </xf>
    <xf numFmtId="42" fontId="1" fillId="0" borderId="0" xfId="0" applyNumberFormat="1" applyFont="1" applyBorder="1" applyAlignment="1">
      <alignment horizontal="right"/>
    </xf>
    <xf numFmtId="42" fontId="1" fillId="0" borderId="4" xfId="0" applyNumberFormat="1" applyFont="1" applyFill="1" applyBorder="1" applyAlignment="1">
      <alignment horizontal="right"/>
    </xf>
    <xf numFmtId="42" fontId="1" fillId="0" borderId="4" xfId="0" applyNumberFormat="1" applyFont="1" applyBorder="1" applyAlignment="1">
      <alignment horizontal="right"/>
    </xf>
    <xf numFmtId="42" fontId="0" fillId="0" borderId="6" xfId="0" applyNumberFormat="1" applyFont="1" applyBorder="1" applyAlignment="1">
      <alignment horizontal="right"/>
    </xf>
    <xf numFmtId="42" fontId="0" fillId="0" borderId="0" xfId="0" applyNumberFormat="1" applyFont="1" applyBorder="1" applyAlignment="1">
      <alignment horizontal="right"/>
    </xf>
    <xf numFmtId="42" fontId="0" fillId="0" borderId="9" xfId="0" applyNumberFormat="1" applyBorder="1" applyAlignment="1">
      <alignment horizontal="right"/>
    </xf>
    <xf numFmtId="42" fontId="1" fillId="0" borderId="13" xfId="0" applyNumberFormat="1" applyFont="1" applyBorder="1" applyAlignment="1">
      <alignment horizontal="right"/>
    </xf>
    <xf numFmtId="42" fontId="0" fillId="0" borderId="7" xfId="0" applyNumberFormat="1" applyBorder="1" applyAlignment="1">
      <alignment horizontal="right"/>
    </xf>
    <xf numFmtId="42" fontId="0" fillId="0" borderId="14" xfId="0" applyNumberFormat="1" applyFill="1" applyBorder="1" applyAlignment="1">
      <alignment horizontal="right"/>
    </xf>
    <xf numFmtId="0" fontId="11" fillId="0" borderId="0" xfId="0" applyFont="1"/>
    <xf numFmtId="0" fontId="0" fillId="0" borderId="0" xfId="0" applyBorder="1"/>
    <xf numFmtId="3" fontId="0" fillId="0" borderId="0" xfId="0" applyNumberFormat="1" applyFont="1"/>
  </cellXfs>
  <cellStyles count="4">
    <cellStyle name="Excel Built-in Comma" xfId="2"/>
    <cellStyle name="Excel Built-in Percent" xfId="3"/>
    <cellStyle name="Standaard" xfId="0" builtinId="0"/>
    <cellStyle name="Standaard 2" xfId="1"/>
  </cellStyles>
  <dxfs count="4">
    <dxf>
      <numFmt numFmtId="14" formatCode="0.00%"/>
    </dxf>
    <dxf>
      <numFmt numFmtId="32" formatCode="_ &quot;€&quot;\ * #,##0_ ;_ &quot;€&quot;\ * \-#,##0_ ;_ &quot;€&quot;\ * &quot;-&quot;_ ;_ @_ "/>
    </dxf>
    <dxf>
      <numFmt numFmtId="13" formatCode="0%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0</xdr:row>
      <xdr:rowOff>100854</xdr:rowOff>
    </xdr:from>
    <xdr:to>
      <xdr:col>0</xdr:col>
      <xdr:colOff>2288237</xdr:colOff>
      <xdr:row>0</xdr:row>
      <xdr:rowOff>437030</xdr:rowOff>
    </xdr:to>
    <xdr:pic>
      <xdr:nvPicPr>
        <xdr:cNvPr id="3" name="Afbeelding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11" y="100854"/>
          <a:ext cx="2265826" cy="3361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24813</xdr:colOff>
      <xdr:row>12</xdr:row>
      <xdr:rowOff>15115</xdr:rowOff>
    </xdr:from>
    <xdr:to>
      <xdr:col>0</xdr:col>
      <xdr:colOff>1604841</xdr:colOff>
      <xdr:row>19</xdr:row>
      <xdr:rowOff>107785</xdr:rowOff>
    </xdr:to>
    <xdr:pic>
      <xdr:nvPicPr>
        <xdr:cNvPr id="5" name="Afbeelding 4" descr="C:\Users\MnH\AppData\Local\Microsoft\Windows\Temporary Internet Files\Content.Outlook\XXCJMGVU\logo Cedris met ondertitel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13" y="2704527"/>
          <a:ext cx="1580028" cy="144858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el1" displayName="Tabel1" ref="A1:G389" totalsRowShown="0">
  <autoFilter ref="A1:G389"/>
  <sortState ref="A2:G389">
    <sortCondition ref="B1:B389"/>
  </sortState>
  <tableColumns count="7">
    <tableColumn id="1" name="code"/>
    <tableColumn id="2" name="gemeente"/>
    <tableColumn id="3" name="omvang"/>
    <tableColumn id="4" name="inwoners" dataDxfId="3"/>
    <tableColumn id="5" name="deel historisch" dataDxfId="2">
      <calculatedColumnFormula>IF(Tabel1[[#This Row],[inwoners]]&lt;=15000,1,IF(AND(Tabel1[[#This Row],[inwoners]]&lt;40000,Tabel1[[#This Row],[inwoners]]&gt;15000)=TRUE,(40000-Tabel1[[#This Row],[inwoners]])/25000,0))</calculatedColumnFormula>
    </tableColumn>
    <tableColumn id="6" name="budget 2017" dataDxfId="1"/>
    <tableColumn id="7" name="budgetaandeel 2017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R42"/>
  <sheetViews>
    <sheetView showGridLines="0" tabSelected="1" zoomScale="70" zoomScaleNormal="70" workbookViewId="0"/>
  </sheetViews>
  <sheetFormatPr defaultRowHeight="15" x14ac:dyDescent="0.25"/>
  <cols>
    <col min="1" max="1" width="57.42578125" customWidth="1"/>
    <col min="2" max="2" width="35.28515625" style="7" customWidth="1"/>
    <col min="3" max="3" width="6.85546875" customWidth="1"/>
    <col min="4" max="4" width="2.28515625" customWidth="1"/>
    <col min="5" max="5" width="62.42578125" customWidth="1"/>
    <col min="6" max="7" width="17.28515625" style="7" customWidth="1"/>
    <col min="8" max="8" width="16.85546875" style="39" customWidth="1"/>
    <col min="9" max="11" width="2.5703125" customWidth="1"/>
    <col min="12" max="12" width="2" style="81" customWidth="1"/>
    <col min="13" max="13" width="62.42578125" style="81" bestFit="1" customWidth="1"/>
    <col min="14" max="15" width="17.28515625" style="82" customWidth="1"/>
    <col min="16" max="16" width="16.85546875" style="82" customWidth="1"/>
    <col min="17" max="17" width="9.140625" style="81"/>
  </cols>
  <sheetData>
    <row r="1" spans="1:18" ht="43.5" customHeight="1" x14ac:dyDescent="0.25"/>
    <row r="2" spans="1:18" s="75" customFormat="1" ht="16.5" thickBot="1" x14ac:dyDescent="0.3">
      <c r="A2" s="75" t="s">
        <v>451</v>
      </c>
      <c r="B2" s="76"/>
      <c r="D2" s="75" t="s">
        <v>501</v>
      </c>
      <c r="F2" s="76"/>
      <c r="G2" s="76"/>
      <c r="H2" s="76"/>
      <c r="L2" s="75" t="s">
        <v>502</v>
      </c>
      <c r="N2" s="76"/>
      <c r="O2" s="76"/>
      <c r="P2" s="76"/>
      <c r="Q2" s="84"/>
    </row>
    <row r="3" spans="1:18" ht="15.75" thickBot="1" x14ac:dyDescent="0.3">
      <c r="A3" s="42" t="s">
        <v>0</v>
      </c>
      <c r="B3" s="43"/>
      <c r="D3" s="70" t="str">
        <f>IF($B3="","Gemeente",$B3)</f>
        <v>Gemeente</v>
      </c>
      <c r="E3" s="72"/>
      <c r="F3" s="73" t="str">
        <f>IF($B11="","Jaar 1", $B11)</f>
        <v>Jaar 1</v>
      </c>
      <c r="G3" s="73" t="str">
        <f>IF($B11="","Jaar 1", $B11+1)</f>
        <v>Jaar 1</v>
      </c>
      <c r="H3" s="74" t="str">
        <f>IF($B11="","Jaar 1", $B11+2)</f>
        <v>Jaar 1</v>
      </c>
      <c r="J3" s="156"/>
      <c r="L3" s="70" t="str">
        <f>D3</f>
        <v>Gemeente</v>
      </c>
      <c r="M3" s="79"/>
      <c r="N3" s="78" t="str">
        <f>$F$3</f>
        <v>Jaar 1</v>
      </c>
      <c r="O3" s="78" t="str">
        <f>$G$3</f>
        <v>Jaar 1</v>
      </c>
      <c r="P3" s="80" t="str">
        <f>$H$3</f>
        <v>Jaar 1</v>
      </c>
    </row>
    <row r="4" spans="1:18" x14ac:dyDescent="0.25">
      <c r="A4" s="44" t="s">
        <v>403</v>
      </c>
      <c r="B4" s="45"/>
      <c r="D4" s="14" t="s">
        <v>433</v>
      </c>
      <c r="E4" s="26" t="s">
        <v>430</v>
      </c>
      <c r="F4" s="133" t="str">
        <f>IF($B41=TRUE,"",G4)</f>
        <v/>
      </c>
      <c r="G4" s="133" t="str">
        <f>IF($B41=TRUE,"",H4)</f>
        <v/>
      </c>
      <c r="H4" s="134" t="str">
        <f>IF($B41=TRUE,"",B7/B8*(1-B4)*B32*B9*1.23)</f>
        <v/>
      </c>
      <c r="J4" s="156"/>
      <c r="L4" s="14" t="s">
        <v>433</v>
      </c>
      <c r="M4" s="26" t="s">
        <v>430</v>
      </c>
      <c r="N4" s="133" t="str">
        <f>IF($B41=TRUE,"",0)</f>
        <v/>
      </c>
      <c r="O4" s="133" t="str">
        <f>IF($B41=TRUE,"",0)</f>
        <v/>
      </c>
      <c r="P4" s="153" t="str">
        <f>IF($B41=TRUE,"",0)</f>
        <v/>
      </c>
    </row>
    <row r="5" spans="1:18" x14ac:dyDescent="0.25">
      <c r="A5" s="44" t="s">
        <v>410</v>
      </c>
      <c r="B5" s="46"/>
      <c r="D5" s="10" t="s">
        <v>434</v>
      </c>
      <c r="E5" s="25" t="s">
        <v>4</v>
      </c>
      <c r="F5" s="135" t="str">
        <f>IF($B41=TRUE,"",(F23-F25)*1.3145*B9)</f>
        <v/>
      </c>
      <c r="G5" s="135" t="str">
        <f>IF($B41=TRUE,"",(G23-G25)*1.3145*B9)</f>
        <v/>
      </c>
      <c r="H5" s="136" t="str">
        <f>IF($B41=TRUE,"",(H23-H25)*1.3145*B9)</f>
        <v/>
      </c>
      <c r="J5" s="156"/>
      <c r="L5" s="10" t="s">
        <v>434</v>
      </c>
      <c r="M5" s="25" t="s">
        <v>4</v>
      </c>
      <c r="N5" s="135" t="str">
        <f>IF($B41=TRUE,"",(N23-N25)*1.3145*$B9)</f>
        <v/>
      </c>
      <c r="O5" s="135" t="str">
        <f>IF($B41=TRUE,"",(O23-O25)*1.3145*$B9)</f>
        <v/>
      </c>
      <c r="P5" s="136" t="str">
        <f>IF($B41=TRUE,"",(P23-P25)*1.3145*$B9)</f>
        <v/>
      </c>
    </row>
    <row r="6" spans="1:18" x14ac:dyDescent="0.25">
      <c r="A6" s="58" t="s">
        <v>455</v>
      </c>
      <c r="B6" s="59"/>
      <c r="D6" s="10" t="s">
        <v>435</v>
      </c>
      <c r="E6" s="48" t="s">
        <v>3</v>
      </c>
      <c r="F6" s="130" t="str">
        <f>IF($B41=TRUE,"",0)</f>
        <v/>
      </c>
      <c r="G6" s="130" t="str">
        <f>IF($B41=TRUE,"",(-F5+F4)*$B39)</f>
        <v/>
      </c>
      <c r="H6" s="137" t="str">
        <f>IF($B41=TRUE,"",(-H5+H4)*($B40+$B39))</f>
        <v/>
      </c>
      <c r="J6" s="156"/>
      <c r="L6" s="10" t="s">
        <v>435</v>
      </c>
      <c r="M6" s="48" t="s">
        <v>3</v>
      </c>
      <c r="N6" s="130" t="str">
        <f>IF($B41=TRUE,"",0)</f>
        <v/>
      </c>
      <c r="O6" s="130" t="str">
        <f>IF($B41=TRUE,"",(-N5+N4)*$B39)</f>
        <v/>
      </c>
      <c r="P6" s="137" t="str">
        <f>IF($B41=TRUE,"",(-P5+P4)*($B40+$B39))</f>
        <v/>
      </c>
    </row>
    <row r="7" spans="1:18" x14ac:dyDescent="0.25">
      <c r="A7" s="44" t="s">
        <v>418</v>
      </c>
      <c r="B7" s="46"/>
      <c r="D7" s="56" t="s">
        <v>436</v>
      </c>
      <c r="E7" s="57" t="s">
        <v>432</v>
      </c>
      <c r="F7" s="138" t="str">
        <f>IF($B41=TRUE,"",F5+F6-F4)</f>
        <v/>
      </c>
      <c r="G7" s="138" t="str">
        <f>IF($B41=TRUE,"",F5+F6-F4)</f>
        <v/>
      </c>
      <c r="H7" s="139" t="str">
        <f>IF($B41=TRUE,"",Rekenblad!H5-Rekenblad!H4+Rekenblad!H6)</f>
        <v/>
      </c>
      <c r="J7" s="156"/>
      <c r="L7" s="56" t="s">
        <v>436</v>
      </c>
      <c r="M7" s="57" t="s">
        <v>432</v>
      </c>
      <c r="N7" s="138" t="str">
        <f>IF($B41=TRUE,"",N5+N6-N4)</f>
        <v/>
      </c>
      <c r="O7" s="138" t="str">
        <f>IF($B41=TRUE,"",N5+N6-N4)</f>
        <v/>
      </c>
      <c r="P7" s="139" t="str">
        <f>IF($B41=TRUE,"",Rekenblad!P5-Rekenblad!P4+Rekenblad!P6)</f>
        <v/>
      </c>
      <c r="R7" s="5"/>
    </row>
    <row r="8" spans="1:18" x14ac:dyDescent="0.25">
      <c r="A8" s="44" t="s">
        <v>427</v>
      </c>
      <c r="B8" s="47"/>
      <c r="D8" s="127" t="s">
        <v>437</v>
      </c>
      <c r="E8" s="128" t="s">
        <v>460</v>
      </c>
      <c r="F8" s="140" t="str">
        <f>G8</f>
        <v/>
      </c>
      <c r="G8" s="140" t="str">
        <f>H8</f>
        <v/>
      </c>
      <c r="H8" s="141" t="str">
        <f>IF(B41=TRUE,"",B10*B9)</f>
        <v/>
      </c>
      <c r="J8" s="156"/>
      <c r="L8" s="127" t="s">
        <v>437</v>
      </c>
      <c r="M8" s="128" t="s">
        <v>460</v>
      </c>
      <c r="N8" s="140" t="str">
        <f t="shared" ref="N8:P9" si="0">F8</f>
        <v/>
      </c>
      <c r="O8" s="140" t="str">
        <f t="shared" si="0"/>
        <v/>
      </c>
      <c r="P8" s="141" t="str">
        <f t="shared" si="0"/>
        <v/>
      </c>
    </row>
    <row r="9" spans="1:18" x14ac:dyDescent="0.25">
      <c r="A9" s="44" t="s">
        <v>419</v>
      </c>
      <c r="B9" s="46"/>
      <c r="D9" s="126" t="s">
        <v>458</v>
      </c>
      <c r="E9" s="25" t="s">
        <v>497</v>
      </c>
      <c r="F9" s="130" t="str">
        <f>IF($B$41=TRUE,"",INDEX(participatiebudget!$A:$AR,MATCH(Rekenblad!$B$3,participatiebudget!$C:$C,0),MATCH(Rekenblad!F$3&amp;Rekenblad!$E9,participatiebudget!$8:$8,0)))</f>
        <v/>
      </c>
      <c r="G9" s="130" t="str">
        <f>IF($B$41=TRUE,"",INDEX(participatiebudget!$A:$AR,MATCH(Rekenblad!$B$3,participatiebudget!$C:$C,0),MATCH(Rekenblad!G$3&amp;Rekenblad!$E9,participatiebudget!$8:$8,0)))</f>
        <v/>
      </c>
      <c r="H9" s="129" t="str">
        <f>IF($B$41=TRUE,"",INDEX(participatiebudget!$A:$AR,MATCH(Rekenblad!$B$3,participatiebudget!$C:$C,0),MATCH(Rekenblad!H$3&amp;Rekenblad!$E9,participatiebudget!$8:$8,0)))</f>
        <v/>
      </c>
      <c r="J9" s="156"/>
      <c r="L9" s="126" t="s">
        <v>458</v>
      </c>
      <c r="M9" s="25" t="s">
        <v>497</v>
      </c>
      <c r="N9" s="85" t="str">
        <f t="shared" si="0"/>
        <v/>
      </c>
      <c r="O9" s="85" t="str">
        <f t="shared" si="0"/>
        <v/>
      </c>
      <c r="P9" s="131" t="str">
        <f t="shared" si="0"/>
        <v/>
      </c>
    </row>
    <row r="10" spans="1:18" x14ac:dyDescent="0.25">
      <c r="A10" s="44" t="s">
        <v>404</v>
      </c>
      <c r="B10" s="46"/>
      <c r="D10" s="126" t="s">
        <v>494</v>
      </c>
      <c r="E10" s="25" t="s">
        <v>499</v>
      </c>
      <c r="F10" s="130" t="str">
        <f>IF($B$41=TRUE,"",INDEX(participatiebudget!$A:$AR,MATCH(Rekenblad!$B$3,participatiebudget!$C:$C,0),MATCH(Rekenblad!F$3&amp;Rekenblad!$E10,participatiebudget!$8:$8,0)))</f>
        <v/>
      </c>
      <c r="G10" s="130" t="str">
        <f>IF($B$41=TRUE,"",INDEX(participatiebudget!$A:$AR,MATCH(Rekenblad!$B$3,participatiebudget!$C:$C,0),MATCH(Rekenblad!G$3&amp;Rekenblad!$E10,participatiebudget!$8:$8,0)))</f>
        <v/>
      </c>
      <c r="H10" s="129" t="str">
        <f>IF($B$41=TRUE,"",INDEX(participatiebudget!$A:$AR,MATCH(Rekenblad!$B$3,participatiebudget!$C:$C,0),MATCH(Rekenblad!H$3&amp;Rekenblad!$E10,participatiebudget!$8:$8,0)))</f>
        <v/>
      </c>
      <c r="I10" s="130"/>
      <c r="J10" s="130"/>
      <c r="L10" s="126" t="s">
        <v>494</v>
      </c>
      <c r="M10" s="25" t="s">
        <v>499</v>
      </c>
      <c r="N10" s="85" t="str">
        <f t="shared" ref="N10:N12" si="1">F10</f>
        <v/>
      </c>
      <c r="O10" s="85" t="str">
        <f t="shared" ref="O10:P12" si="2">G10</f>
        <v/>
      </c>
      <c r="P10" s="131" t="str">
        <f t="shared" si="2"/>
        <v/>
      </c>
      <c r="Q10" s="85"/>
      <c r="R10" s="85"/>
    </row>
    <row r="11" spans="1:18" x14ac:dyDescent="0.25">
      <c r="A11" s="121" t="s">
        <v>452</v>
      </c>
      <c r="B11" s="125"/>
      <c r="C11" s="8"/>
      <c r="D11" s="126" t="s">
        <v>495</v>
      </c>
      <c r="E11" s="25" t="s">
        <v>457</v>
      </c>
      <c r="F11" s="130" t="str">
        <f>IF(B41=TRUE,"",0)</f>
        <v/>
      </c>
      <c r="G11" s="130" t="str">
        <f>IF($B$41=TRUE,"",IF(AND($B$6="Ja",G$3&lt;2021)=TRUE,3000*$B$9,0))</f>
        <v/>
      </c>
      <c r="H11" s="129" t="str">
        <f>IF($B$41=TRUE,"",IF(AND($B$6="Ja",H$3&lt;2021)=TRUE,3000*$B$9,0))</f>
        <v/>
      </c>
      <c r="L11" s="126" t="s">
        <v>495</v>
      </c>
      <c r="M11" s="25" t="s">
        <v>457</v>
      </c>
      <c r="N11" s="85" t="str">
        <f t="shared" si="1"/>
        <v/>
      </c>
      <c r="O11" s="85" t="str">
        <f t="shared" si="2"/>
        <v/>
      </c>
      <c r="P11" s="131" t="str">
        <f t="shared" si="2"/>
        <v/>
      </c>
    </row>
    <row r="12" spans="1:18" s="22" customFormat="1" ht="15.75" thickBot="1" x14ac:dyDescent="0.3">
      <c r="A12" s="54" t="s">
        <v>459</v>
      </c>
      <c r="B12" s="55"/>
      <c r="D12" s="28" t="s">
        <v>496</v>
      </c>
      <c r="E12" s="32" t="s">
        <v>498</v>
      </c>
      <c r="F12" s="53" t="str">
        <f>IF($B$41=TRUE,"",F11+F10+F9)</f>
        <v/>
      </c>
      <c r="G12" s="53" t="str">
        <f t="shared" ref="G12:H12" si="3">IF($B$41=TRUE,"",G11+G10+G9)</f>
        <v/>
      </c>
      <c r="H12" s="132" t="str">
        <f t="shared" si="3"/>
        <v/>
      </c>
      <c r="L12" s="28" t="s">
        <v>496</v>
      </c>
      <c r="M12" s="32" t="s">
        <v>498</v>
      </c>
      <c r="N12" s="53" t="str">
        <f t="shared" si="1"/>
        <v/>
      </c>
      <c r="O12" s="53" t="str">
        <f t="shared" si="2"/>
        <v/>
      </c>
      <c r="P12" s="132" t="str">
        <f t="shared" si="2"/>
        <v/>
      </c>
      <c r="Q12" s="81"/>
    </row>
    <row r="13" spans="1:18" s="22" customFormat="1" ht="15.75" thickBot="1" x14ac:dyDescent="0.3">
      <c r="B13" s="40"/>
      <c r="F13" s="40"/>
      <c r="G13" s="40"/>
      <c r="H13" s="40"/>
      <c r="N13" s="40"/>
      <c r="O13" s="40"/>
      <c r="P13" s="40"/>
      <c r="Q13" s="81"/>
    </row>
    <row r="14" spans="1:18" s="22" customFormat="1" ht="15.75" thickBot="1" x14ac:dyDescent="0.3">
      <c r="B14" s="40"/>
      <c r="D14" s="71" t="str">
        <f>IF(B41=TRUE,"Werkgever",IF(B12="Ja","Werkbedrijf","Werkgever"))</f>
        <v>Werkgever</v>
      </c>
      <c r="E14" s="71"/>
      <c r="F14" s="73" t="str">
        <f>$F$3</f>
        <v>Jaar 1</v>
      </c>
      <c r="G14" s="73" t="str">
        <f>$G$3</f>
        <v>Jaar 1</v>
      </c>
      <c r="H14" s="74" t="str">
        <f>$H$3</f>
        <v>Jaar 1</v>
      </c>
      <c r="I14" s="5"/>
      <c r="J14" s="5"/>
      <c r="K14" s="5"/>
      <c r="L14" s="71" t="str">
        <f>D14</f>
        <v>Werkgever</v>
      </c>
      <c r="M14" s="72"/>
      <c r="N14" s="73" t="str">
        <f>$F$3</f>
        <v>Jaar 1</v>
      </c>
      <c r="O14" s="73" t="str">
        <f>$G$3</f>
        <v>Jaar 1</v>
      </c>
      <c r="P14" s="74" t="str">
        <f>$H$3</f>
        <v>Jaar 1</v>
      </c>
      <c r="Q14" s="81"/>
    </row>
    <row r="15" spans="1:18" s="22" customFormat="1" x14ac:dyDescent="0.25">
      <c r="B15" s="40"/>
      <c r="D15" s="14" t="s">
        <v>433</v>
      </c>
      <c r="E15" s="30" t="s">
        <v>428</v>
      </c>
      <c r="F15" s="142" t="str">
        <f>IF($B41=TRUE,"",$B33*$B7/$B8*$B9)</f>
        <v/>
      </c>
      <c r="G15" s="142" t="str">
        <f>IF($B41=TRUE,"",$B33*$B7/$B8*$B9)</f>
        <v/>
      </c>
      <c r="H15" s="143" t="str">
        <f>IF($B41=TRUE,"",$B33*$B7/$B8*$B9)</f>
        <v/>
      </c>
      <c r="L15" s="14" t="s">
        <v>433</v>
      </c>
      <c r="M15" s="30" t="s">
        <v>428</v>
      </c>
      <c r="N15" s="133" t="str">
        <f>IF($B41=TRUE,"",F15-F16)</f>
        <v/>
      </c>
      <c r="O15" s="133" t="str">
        <f>IF($B41=TRUE,"",G15-G16)</f>
        <v/>
      </c>
      <c r="P15" s="153" t="str">
        <f>IF($B41=TRUE,"",H15-H16)</f>
        <v/>
      </c>
      <c r="Q15" s="81"/>
    </row>
    <row r="16" spans="1:18" s="22" customFormat="1" x14ac:dyDescent="0.25">
      <c r="B16" s="40"/>
      <c r="D16" s="31" t="s">
        <v>434</v>
      </c>
      <c r="E16" s="25" t="s">
        <v>431</v>
      </c>
      <c r="F16" s="135" t="str">
        <f>IF($B41=TRUE,"",F4)</f>
        <v/>
      </c>
      <c r="G16" s="135" t="str">
        <f>IF($B41=TRUE,"",G4)</f>
        <v/>
      </c>
      <c r="H16" s="136" t="str">
        <f>IF($B41=TRUE,"",H4)</f>
        <v/>
      </c>
      <c r="L16" s="31" t="s">
        <v>434</v>
      </c>
      <c r="M16" s="25" t="s">
        <v>431</v>
      </c>
      <c r="N16" s="130" t="str">
        <f>IF($B41=TRUE,"",0)</f>
        <v/>
      </c>
      <c r="O16" s="130" t="str">
        <f>IF($B41=TRUE,"",0)</f>
        <v/>
      </c>
      <c r="P16" s="129" t="str">
        <f>IF($B41=TRUE,"",0)</f>
        <v/>
      </c>
      <c r="Q16" s="81"/>
    </row>
    <row r="17" spans="1:17" s="22" customFormat="1" x14ac:dyDescent="0.25">
      <c r="B17" s="40"/>
      <c r="D17" s="33" t="s">
        <v>435</v>
      </c>
      <c r="E17" s="34" t="s">
        <v>429</v>
      </c>
      <c r="F17" s="144" t="str">
        <f t="shared" ref="F17:G17" si="4">G17</f>
        <v/>
      </c>
      <c r="G17" s="144" t="str">
        <f t="shared" si="4"/>
        <v/>
      </c>
      <c r="H17" s="145" t="str">
        <f>IF(B41=TRUE,"",LIV!B6*B9)</f>
        <v/>
      </c>
      <c r="L17" s="33" t="s">
        <v>435</v>
      </c>
      <c r="M17" s="34" t="s">
        <v>467</v>
      </c>
      <c r="N17" s="154" t="str">
        <f>IF($B41=TRUE,"",F17)</f>
        <v/>
      </c>
      <c r="O17" s="154" t="str">
        <f>IF($B41=TRUE,"",G17)</f>
        <v/>
      </c>
      <c r="P17" s="145" t="str">
        <f>IF($B41=TRUE,"",H17)</f>
        <v/>
      </c>
      <c r="Q17" s="81"/>
    </row>
    <row r="18" spans="1:17" s="22" customFormat="1" x14ac:dyDescent="0.25">
      <c r="A18" s="23"/>
      <c r="B18" s="41"/>
      <c r="D18" s="27" t="s">
        <v>436</v>
      </c>
      <c r="E18" s="29" t="s">
        <v>450</v>
      </c>
      <c r="F18" s="146" t="str">
        <f>G18</f>
        <v/>
      </c>
      <c r="G18" s="146" t="str">
        <f>H18</f>
        <v/>
      </c>
      <c r="H18" s="147" t="str">
        <f>IF(B41=TRUE,"",H15-H16-H17)</f>
        <v/>
      </c>
      <c r="L18" s="27" t="s">
        <v>436</v>
      </c>
      <c r="M18" s="29" t="s">
        <v>450</v>
      </c>
      <c r="N18" s="146" t="str">
        <f>O18</f>
        <v/>
      </c>
      <c r="O18" s="146" t="str">
        <f>P18</f>
        <v/>
      </c>
      <c r="P18" s="147" t="str">
        <f>IF(B41=TRUE,"",P15-P16-P17)</f>
        <v/>
      </c>
      <c r="Q18" s="81"/>
    </row>
    <row r="19" spans="1:17" s="23" customFormat="1" x14ac:dyDescent="0.25">
      <c r="A19"/>
      <c r="B19" s="7"/>
      <c r="D19" s="27" t="s">
        <v>437</v>
      </c>
      <c r="E19" s="29" t="s">
        <v>456</v>
      </c>
      <c r="F19" s="146" t="str">
        <f>F8</f>
        <v/>
      </c>
      <c r="G19" s="146" t="str">
        <f t="shared" ref="G19:H19" si="5">G8</f>
        <v/>
      </c>
      <c r="H19" s="148" t="str">
        <f t="shared" si="5"/>
        <v/>
      </c>
      <c r="I19"/>
      <c r="J19"/>
      <c r="K19"/>
      <c r="L19" s="27" t="s">
        <v>437</v>
      </c>
      <c r="M19" s="29" t="s">
        <v>456</v>
      </c>
      <c r="N19" s="146" t="str">
        <f>N8</f>
        <v/>
      </c>
      <c r="O19" s="146" t="str">
        <f t="shared" ref="O19:P19" si="6">O8</f>
        <v/>
      </c>
      <c r="P19" s="148" t="str">
        <f t="shared" si="6"/>
        <v/>
      </c>
      <c r="Q19" s="83"/>
    </row>
    <row r="20" spans="1:17" ht="15.75" thickBot="1" x14ac:dyDescent="0.3">
      <c r="A20" s="23"/>
      <c r="B20" s="41"/>
      <c r="D20" s="28" t="s">
        <v>458</v>
      </c>
      <c r="E20" s="32" t="s">
        <v>461</v>
      </c>
      <c r="F20" s="53" t="str">
        <f>IF($B41=TRUE,"",IF($B12="Ja",$B9*$B7/$B8*1000,"n.v.t."))</f>
        <v/>
      </c>
      <c r="G20" s="53" t="str">
        <f>F20</f>
        <v/>
      </c>
      <c r="H20" s="51" t="str">
        <f>G20</f>
        <v/>
      </c>
      <c r="I20" s="23"/>
      <c r="J20" s="23"/>
      <c r="K20" s="23"/>
      <c r="L20" s="28" t="s">
        <v>458</v>
      </c>
      <c r="M20" s="32" t="s">
        <v>461</v>
      </c>
      <c r="N20" s="53" t="str">
        <f>IF($B41=TRUE,"",IF($B12="Ja",$B9*$B7/$B8*1000,"n.v.t."))</f>
        <v/>
      </c>
      <c r="O20" s="53" t="str">
        <f>N20</f>
        <v/>
      </c>
      <c r="P20" s="51" t="str">
        <f>O20</f>
        <v/>
      </c>
    </row>
    <row r="21" spans="1:17" ht="15.75" thickBot="1" x14ac:dyDescent="0.3">
      <c r="D21" s="22"/>
      <c r="E21" s="22"/>
      <c r="F21" s="40"/>
      <c r="G21" s="40"/>
      <c r="H21" s="40"/>
      <c r="L21" s="22"/>
      <c r="M21" s="22"/>
      <c r="N21" s="40"/>
      <c r="O21" s="40"/>
      <c r="P21" s="40"/>
    </row>
    <row r="22" spans="1:17" ht="15.75" thickBot="1" x14ac:dyDescent="0.3">
      <c r="D22" s="70" t="s">
        <v>438</v>
      </c>
      <c r="E22" s="79"/>
      <c r="F22" s="73" t="str">
        <f>$F$3</f>
        <v>Jaar 1</v>
      </c>
      <c r="G22" s="73" t="str">
        <f>$G$3</f>
        <v>Jaar 1</v>
      </c>
      <c r="H22" s="74" t="str">
        <f>$H$3</f>
        <v>Jaar 1</v>
      </c>
      <c r="L22" s="70" t="s">
        <v>438</v>
      </c>
      <c r="M22" s="79"/>
      <c r="N22" s="73" t="str">
        <f>$F$3</f>
        <v>Jaar 1</v>
      </c>
      <c r="O22" s="73" t="str">
        <f>$G$3</f>
        <v>Jaar 1</v>
      </c>
      <c r="P22" s="74" t="str">
        <f>$H$3</f>
        <v>Jaar 1</v>
      </c>
    </row>
    <row r="23" spans="1:17" x14ac:dyDescent="0.25">
      <c r="D23" s="2" t="s">
        <v>439</v>
      </c>
      <c r="E23" s="30" t="s">
        <v>425</v>
      </c>
      <c r="F23" s="149" t="str">
        <f>IF($B41=TRUE,"",Rekenblad!$B35)</f>
        <v/>
      </c>
      <c r="G23" s="149" t="str">
        <f>IF($B41=TRUE,"",Rekenblad!$B35)</f>
        <v/>
      </c>
      <c r="H23" s="134" t="str">
        <f>IF($B41=TRUE,"",Rekenblad!$B35)</f>
        <v/>
      </c>
      <c r="L23" s="2" t="s">
        <v>439</v>
      </c>
      <c r="M23" s="30" t="s">
        <v>425</v>
      </c>
      <c r="N23" s="133" t="str">
        <f>F23</f>
        <v/>
      </c>
      <c r="O23" s="133" t="str">
        <f>G23</f>
        <v/>
      </c>
      <c r="P23" s="153" t="str">
        <f>H23</f>
        <v/>
      </c>
    </row>
    <row r="24" spans="1:17" x14ac:dyDescent="0.25">
      <c r="D24" s="77" t="s">
        <v>440</v>
      </c>
      <c r="E24" s="25" t="s">
        <v>464</v>
      </c>
      <c r="F24" s="150" t="str">
        <f>IF($B41=TRUE,"",Rekenblad!$B37)</f>
        <v/>
      </c>
      <c r="G24" s="150" t="str">
        <f>IF($B41=TRUE,"",Rekenblad!$B37)</f>
        <v/>
      </c>
      <c r="H24" s="137" t="str">
        <f>IF($B41=TRUE,"",Rekenblad!$B37)</f>
        <v/>
      </c>
      <c r="L24" s="77" t="s">
        <v>440</v>
      </c>
      <c r="M24" s="25" t="s">
        <v>464</v>
      </c>
      <c r="N24" s="130" t="str">
        <f>IF($B41=TRUE,"",F24*$B4)</f>
        <v/>
      </c>
      <c r="O24" s="130" t="str">
        <f>IF($B41=TRUE,"",G24*$B4)</f>
        <v/>
      </c>
      <c r="P24" s="129" t="str">
        <f>IF($B41=TRUE,"",H24*$B4)</f>
        <v/>
      </c>
    </row>
    <row r="25" spans="1:17" x14ac:dyDescent="0.25">
      <c r="D25" s="49" t="s">
        <v>441</v>
      </c>
      <c r="E25" s="50" t="s">
        <v>465</v>
      </c>
      <c r="F25" s="144" t="str">
        <f>IF($B41=TRUE,"",IF(F23&gt;F24,F23-F24,0))</f>
        <v/>
      </c>
      <c r="G25" s="144" t="str">
        <f>IF($B41=TRUE,"",IF(G23&gt;G24,G23-G24,0))</f>
        <v/>
      </c>
      <c r="H25" s="151" t="str">
        <f>IF($B41=TRUE,"",IF(H23&gt;H24,H23-H24,0))</f>
        <v/>
      </c>
      <c r="L25" s="49" t="s">
        <v>441</v>
      </c>
      <c r="M25" s="50" t="s">
        <v>465</v>
      </c>
      <c r="N25" s="144" t="str">
        <f>IF($B$41=TRUE,"",IF(N23&gt;0,F24-N24+F25,0))</f>
        <v/>
      </c>
      <c r="O25" s="144" t="str">
        <f t="shared" ref="O25:P25" si="7">IF($B$41=TRUE,"",IF(O23&gt;0,G24-O24+G25,0))</f>
        <v/>
      </c>
      <c r="P25" s="151" t="str">
        <f t="shared" si="7"/>
        <v/>
      </c>
    </row>
    <row r="26" spans="1:17" ht="15.75" thickBot="1" x14ac:dyDescent="0.3">
      <c r="C26" s="5"/>
      <c r="D26" s="28" t="s">
        <v>463</v>
      </c>
      <c r="E26" s="32" t="s">
        <v>462</v>
      </c>
      <c r="F26" s="152" t="str">
        <f>IF($B41=TRUE,"",F24+F25-F23)</f>
        <v/>
      </c>
      <c r="G26" s="152" t="str">
        <f>IF($B41=TRUE,"",G24+G25-G23)</f>
        <v/>
      </c>
      <c r="H26" s="51" t="str">
        <f>IF($B41=TRUE,"",H24+H25-H23)</f>
        <v/>
      </c>
      <c r="L26" s="28" t="s">
        <v>463</v>
      </c>
      <c r="M26" s="32" t="s">
        <v>462</v>
      </c>
      <c r="N26" s="152" t="str">
        <f>IF($B41=TRUE,"",N24+N25-N23)</f>
        <v/>
      </c>
      <c r="O26" s="152" t="str">
        <f>IF($B41=TRUE,"",O24+O25-O23)</f>
        <v/>
      </c>
      <c r="P26" s="51" t="str">
        <f>IF($B41=TRUE,"",P24+P25-P23)</f>
        <v/>
      </c>
    </row>
    <row r="27" spans="1:17" x14ac:dyDescent="0.25">
      <c r="L27" s="155" t="s">
        <v>468</v>
      </c>
      <c r="M27"/>
      <c r="N27" s="7"/>
      <c r="O27" s="7"/>
      <c r="P27" s="7"/>
    </row>
    <row r="28" spans="1:17" x14ac:dyDescent="0.25">
      <c r="D28" s="86" t="s">
        <v>466</v>
      </c>
      <c r="H28" s="52"/>
      <c r="M28"/>
      <c r="N28" s="7"/>
      <c r="O28" s="7"/>
      <c r="P28" s="7"/>
    </row>
    <row r="31" spans="1:17" ht="15.75" hidden="1" thickBot="1" x14ac:dyDescent="0.3">
      <c r="H31" s="7"/>
      <c r="I31" s="7"/>
      <c r="J31" s="39"/>
    </row>
    <row r="32" spans="1:17" hidden="1" x14ac:dyDescent="0.25">
      <c r="A32" s="60" t="s">
        <v>420</v>
      </c>
      <c r="B32" s="61">
        <f>'bijstandsnormen en WML'!E2</f>
        <v>20288</v>
      </c>
      <c r="H32" s="7"/>
      <c r="I32" s="7"/>
      <c r="J32" s="39"/>
    </row>
    <row r="33" spans="1:10" hidden="1" x14ac:dyDescent="0.25">
      <c r="A33" s="62" t="s">
        <v>446</v>
      </c>
      <c r="B33" s="63">
        <f>B32*1.23</f>
        <v>24954.239999999998</v>
      </c>
    </row>
    <row r="34" spans="1:10" hidden="1" x14ac:dyDescent="0.25">
      <c r="A34" s="62" t="s">
        <v>421</v>
      </c>
      <c r="B34" s="63" t="e">
        <f>VLOOKUP(B5,'bijstandsnormen en WML'!A:D,4,0)</f>
        <v>#N/A</v>
      </c>
      <c r="H34" s="7"/>
      <c r="I34" s="7"/>
      <c r="J34" s="39"/>
    </row>
    <row r="35" spans="1:10" hidden="1" x14ac:dyDescent="0.25">
      <c r="A35" s="62" t="s">
        <v>422</v>
      </c>
      <c r="B35" s="63" t="e">
        <f>VLOOKUP(B5,'bijstandsnormen en WML'!A:C,3,0)</f>
        <v>#N/A</v>
      </c>
      <c r="H35" s="7"/>
      <c r="I35" s="7"/>
      <c r="J35" s="39"/>
    </row>
    <row r="36" spans="1:10" hidden="1" x14ac:dyDescent="0.25">
      <c r="A36" s="62" t="s">
        <v>423</v>
      </c>
      <c r="B36" s="63" t="e">
        <f>VLOOKUP(B5,'bijstandsnormen en WML'!A:E,5,0)*B7/B8</f>
        <v>#N/A</v>
      </c>
    </row>
    <row r="37" spans="1:10" hidden="1" x14ac:dyDescent="0.25">
      <c r="A37" s="62" t="s">
        <v>424</v>
      </c>
      <c r="B37" s="63" t="e">
        <f>VLOOKUP(B5,'bijstandsnormen en WML'!A:F,6,0)*B7/B8</f>
        <v>#N/A</v>
      </c>
    </row>
    <row r="38" spans="1:10" hidden="1" x14ac:dyDescent="0.25">
      <c r="A38" s="64" t="s">
        <v>447</v>
      </c>
      <c r="B38" s="65" t="e">
        <f>IF(B37&lt;B35,B35,B37)</f>
        <v>#N/A</v>
      </c>
    </row>
    <row r="39" spans="1:10" hidden="1" x14ac:dyDescent="0.25">
      <c r="A39" s="62" t="s">
        <v>1</v>
      </c>
      <c r="B39" s="66" t="str">
        <f>IF(B41=TRUE,"",VLOOKUP(B3,Tabel1[[gemeente]:[budgetaandeel 2017]],6,0))</f>
        <v/>
      </c>
    </row>
    <row r="40" spans="1:10" hidden="1" x14ac:dyDescent="0.25">
      <c r="A40" s="62" t="s">
        <v>5</v>
      </c>
      <c r="B40" s="67" t="e">
        <f>VLOOKUP(B3,Tabel1[[gemeente]:[deel historisch]],4,0)</f>
        <v>#N/A</v>
      </c>
    </row>
    <row r="41" spans="1:10" ht="15.75" hidden="1" thickBot="1" x14ac:dyDescent="0.3">
      <c r="A41" s="68" t="s">
        <v>448</v>
      </c>
      <c r="B41" s="69" t="b">
        <f>OR(B3="",B4="",B5="",B6="",B7="",B9="",B10="",B11="",B12="")</f>
        <v>1</v>
      </c>
    </row>
    <row r="42" spans="1:10" hidden="1" x14ac:dyDescent="0.25"/>
  </sheetData>
  <sheetProtection password="FED9" sheet="1" objects="1" scenarios="1"/>
  <protectedRanges>
    <protectedRange sqref="B3:B12" name="invulvelden"/>
  </protectedRanges>
  <dataValidations count="3">
    <dataValidation type="list" showInputMessage="1" showErrorMessage="1" promptTitle="Gemeentenaam" prompt="Vul hier de gemeentenaam in van de gemeente waar de mensen geplaatst worden. " sqref="B3">
      <formula1>gemeenten</formula1>
    </dataValidation>
    <dataValidation type="list" allowBlank="1" showInputMessage="1" showErrorMessage="1" promptTitle="Loonwaarde" prompt="Vul hier de gemiddelde loonwaarde in van de in te zetten groep. " sqref="B4">
      <formula1>loonwaarden</formula1>
    </dataValidation>
    <dataValidation type="list" allowBlank="1" showInputMessage="1" showErrorMessage="1" promptTitle="omvang werkweek" prompt="Vul hier het aantal uren per week in voor 1 fte." sqref="B8">
      <formula1>uren_per_fte</formula1>
    </dataValidation>
  </dataValidations>
  <pageMargins left="0.7" right="0.7" top="0.75" bottom="0.75" header="0.3" footer="0.3"/>
  <pageSetup paperSize="9" orientation="portrait" horizontalDpi="4294967293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Title="Welke groep?" prompt="Vul hier de groep in die inzet gaat worden met LKS. Bij elke groep hoort een andere bijstandsuitkering. ">
          <x14:formula1>
            <xm:f>'bijstandsnormen en WML'!$A$2:$A$6</xm:f>
          </x14:formula1>
          <xm:sqref>B5</xm:sqref>
        </x14:dataValidation>
        <x14:dataValidation type="list" allowBlank="1" showInputMessage="1" showErrorMessage="1" promptTitle="Vrijvallende sw-plek?" prompt="Als de kandidaat op een vrijvallende sw-plek komt, dan hoeven geen afbouwkosten te worden betaald. Eerder onderzoek van Cedris liet zien dat rekening moet worden gehouden met afbouwkosten van €1.000,- per fte per jaar. ">
          <x14:formula1>
            <xm:f>'ja nee'!$B$1:$B$2</xm:f>
          </x14:formula1>
          <xm:sqref>B12</xm:sqref>
        </x14:dataValidation>
        <x14:dataValidation type="list" allowBlank="1" showInputMessage="1" showErrorMessage="1" promptTitle="Bonus nieuw beschut" prompt="Gemeenten kunnen voor elke nieuw beschut werkplek een bonus aanvragen van €3.000,-. Voorwaarde is dat het UWV een indicatie beschut heeft afgegeven.">
          <x14:formula1>
            <xm:f>'ja nee'!$B$1:$B$2</xm:f>
          </x14:formula1>
          <xm:sqref>B6</xm:sqref>
        </x14:dataValidation>
        <x14:dataValidation type="list" allowBlank="1" showInputMessage="1" showErrorMessage="1" promptTitle="Begeleidingsvergoeding" prompt="Vul hier de begeleidingsvergoeding in die door de gemeente per kandidaat aan het Werkbedrijf wordt betaald. ">
          <x14:formula1>
            <xm:f>Begeleidingsvergoeding!$A$1:$A$8</xm:f>
          </x14:formula1>
          <xm:sqref>B10</xm:sqref>
        </x14:dataValidation>
        <x14:dataValidation type="list" allowBlank="1" showInputMessage="1" showErrorMessage="1" promptTitle="Eerste jaar" prompt="Vul het eerste jaar in waarin de maatregel plaatsvindt. ">
          <x14:formula1>
            <xm:f>participatiebudget!$G$1:$G$3</xm:f>
          </x14:formula1>
          <xm:sqref>B11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P411"/>
  <sheetViews>
    <sheetView zoomScale="70" zoomScaleNormal="70" workbookViewId="0">
      <selection activeCell="F6" sqref="F6"/>
    </sheetView>
  </sheetViews>
  <sheetFormatPr defaultRowHeight="15" x14ac:dyDescent="0.25"/>
  <cols>
    <col min="1" max="1" width="5.85546875" style="91" customWidth="1"/>
    <col min="2" max="2" width="8.42578125" style="91" customWidth="1"/>
    <col min="3" max="3" width="45.7109375" style="91" bestFit="1" customWidth="1"/>
    <col min="4" max="4" width="13.28515625" style="91" customWidth="1"/>
    <col min="5" max="6" width="12.85546875" style="91" customWidth="1"/>
    <col min="7" max="8" width="16.140625" style="91" customWidth="1"/>
    <col min="9" max="9" width="13" style="91" customWidth="1"/>
    <col min="10" max="10" width="5.85546875" style="91" customWidth="1"/>
    <col min="11" max="11" width="13.28515625" style="91" customWidth="1"/>
    <col min="12" max="13" width="12.85546875" style="91" customWidth="1"/>
    <col min="14" max="15" width="16.140625" style="91" customWidth="1"/>
    <col min="16" max="16" width="12.85546875" style="91" customWidth="1"/>
    <col min="17" max="17" width="5.85546875" style="91" customWidth="1"/>
    <col min="18" max="18" width="12.5703125" style="91" customWidth="1"/>
    <col min="19" max="19" width="13.85546875" style="91" customWidth="1"/>
    <col min="20" max="20" width="13.140625" style="91" customWidth="1"/>
    <col min="21" max="22" width="16.28515625" style="91" customWidth="1"/>
    <col min="23" max="23" width="12.85546875" style="91" customWidth="1"/>
    <col min="24" max="24" width="5.85546875" style="91" customWidth="1"/>
    <col min="25" max="25" width="13.42578125" style="91" customWidth="1"/>
    <col min="26" max="26" width="13.85546875" style="91" customWidth="1"/>
    <col min="27" max="27" width="13.140625" style="91" customWidth="1"/>
    <col min="28" max="29" width="16.28515625" style="91" customWidth="1"/>
    <col min="30" max="30" width="12.85546875" style="91" customWidth="1"/>
    <col min="31" max="31" width="8.28515625" style="91" customWidth="1"/>
    <col min="32" max="33" width="13.85546875" style="91" customWidth="1"/>
    <col min="34" max="34" width="13.140625" style="91" customWidth="1"/>
    <col min="35" max="36" width="16.28515625" style="91" customWidth="1"/>
    <col min="37" max="37" width="12.85546875" style="91" customWidth="1"/>
    <col min="38" max="38" width="8.28515625" style="91" customWidth="1"/>
    <col min="39" max="39" width="14.28515625" style="91" customWidth="1"/>
    <col min="40" max="40" width="14.85546875" style="91" customWidth="1"/>
    <col min="41" max="41" width="13.28515625" style="91" customWidth="1"/>
    <col min="42" max="43" width="16.42578125" style="91" customWidth="1"/>
    <col min="44" max="44" width="12.85546875" style="91" customWidth="1"/>
    <col min="45" max="45" width="8.28515625" style="91" customWidth="1"/>
    <col min="46" max="46" width="5.85546875" style="91" customWidth="1"/>
    <col min="47" max="1030" width="9.5703125" style="91" customWidth="1"/>
  </cols>
  <sheetData>
    <row r="1" spans="1:45" customFormat="1" x14ac:dyDescent="0.25">
      <c r="A1" s="87" t="s">
        <v>469</v>
      </c>
      <c r="G1" s="122">
        <v>2018</v>
      </c>
    </row>
    <row r="2" spans="1:45" customFormat="1" x14ac:dyDescent="0.25">
      <c r="G2" s="123">
        <v>2019</v>
      </c>
    </row>
    <row r="3" spans="1:45" customFormat="1" x14ac:dyDescent="0.25">
      <c r="B3" s="88" t="s">
        <v>470</v>
      </c>
      <c r="E3" s="91"/>
      <c r="G3" s="123">
        <v>2020</v>
      </c>
      <c r="K3" s="88"/>
      <c r="R3" s="88"/>
      <c r="Y3" s="88"/>
      <c r="AF3" s="88"/>
      <c r="AM3" s="88"/>
    </row>
    <row r="4" spans="1:45" customFormat="1" x14ac:dyDescent="0.25">
      <c r="B4" s="89" t="s">
        <v>471</v>
      </c>
      <c r="E4" s="91"/>
      <c r="G4" s="123">
        <v>2021</v>
      </c>
      <c r="K4" s="89"/>
      <c r="R4" s="89"/>
      <c r="Y4" s="89"/>
      <c r="AF4" s="89"/>
      <c r="AM4" s="89"/>
    </row>
    <row r="5" spans="1:45" customFormat="1" ht="15.75" thickBot="1" x14ac:dyDescent="0.3">
      <c r="B5" s="90" t="s">
        <v>472</v>
      </c>
      <c r="E5" s="91"/>
      <c r="G5" s="124">
        <v>2022</v>
      </c>
      <c r="K5" s="90" t="s">
        <v>473</v>
      </c>
      <c r="R5" s="90" t="s">
        <v>474</v>
      </c>
      <c r="Y5" s="90" t="s">
        <v>475</v>
      </c>
      <c r="AF5" s="90" t="s">
        <v>476</v>
      </c>
      <c r="AM5" s="90" t="s">
        <v>477</v>
      </c>
    </row>
    <row r="6" spans="1:45" customFormat="1" x14ac:dyDescent="0.25">
      <c r="D6" s="91"/>
    </row>
    <row r="7" spans="1:45" customFormat="1" x14ac:dyDescent="0.25">
      <c r="D7" s="120">
        <v>2017</v>
      </c>
      <c r="E7" s="120">
        <v>2017</v>
      </c>
      <c r="F7" s="120">
        <v>2017</v>
      </c>
      <c r="G7" s="120">
        <v>2017</v>
      </c>
      <c r="H7" s="120">
        <v>2017</v>
      </c>
      <c r="I7" s="120">
        <v>2017</v>
      </c>
      <c r="K7">
        <f>1+D7</f>
        <v>2018</v>
      </c>
      <c r="L7">
        <f t="shared" ref="L7:P7" si="0">1+E7</f>
        <v>2018</v>
      </c>
      <c r="M7">
        <f t="shared" si="0"/>
        <v>2018</v>
      </c>
      <c r="N7">
        <f t="shared" si="0"/>
        <v>2018</v>
      </c>
      <c r="O7">
        <f t="shared" si="0"/>
        <v>2018</v>
      </c>
      <c r="P7">
        <f t="shared" si="0"/>
        <v>2018</v>
      </c>
      <c r="R7">
        <f>1+K7</f>
        <v>2019</v>
      </c>
      <c r="S7">
        <f t="shared" ref="S7" si="1">1+L7</f>
        <v>2019</v>
      </c>
      <c r="T7">
        <f t="shared" ref="T7" si="2">1+M7</f>
        <v>2019</v>
      </c>
      <c r="U7">
        <f t="shared" ref="U7" si="3">1+N7</f>
        <v>2019</v>
      </c>
      <c r="V7">
        <f t="shared" ref="V7" si="4">1+O7</f>
        <v>2019</v>
      </c>
      <c r="W7">
        <f t="shared" ref="W7" si="5">1+P7</f>
        <v>2019</v>
      </c>
      <c r="Y7">
        <f>1+R7</f>
        <v>2020</v>
      </c>
      <c r="Z7">
        <f t="shared" ref="Z7" si="6">1+S7</f>
        <v>2020</v>
      </c>
      <c r="AA7">
        <f t="shared" ref="AA7" si="7">1+T7</f>
        <v>2020</v>
      </c>
      <c r="AB7">
        <f t="shared" ref="AB7" si="8">1+U7</f>
        <v>2020</v>
      </c>
      <c r="AC7">
        <f t="shared" ref="AC7" si="9">1+V7</f>
        <v>2020</v>
      </c>
      <c r="AD7">
        <f t="shared" ref="AD7" si="10">1+W7</f>
        <v>2020</v>
      </c>
      <c r="AF7">
        <f>1+Y7</f>
        <v>2021</v>
      </c>
      <c r="AG7">
        <f t="shared" ref="AG7" si="11">1+Z7</f>
        <v>2021</v>
      </c>
      <c r="AH7">
        <f t="shared" ref="AH7" si="12">1+AA7</f>
        <v>2021</v>
      </c>
      <c r="AI7">
        <f t="shared" ref="AI7" si="13">1+AB7</f>
        <v>2021</v>
      </c>
      <c r="AJ7">
        <f t="shared" ref="AJ7" si="14">1+AC7</f>
        <v>2021</v>
      </c>
      <c r="AK7">
        <f t="shared" ref="AK7" si="15">1+AD7</f>
        <v>2021</v>
      </c>
      <c r="AM7">
        <f>1+AF7</f>
        <v>2022</v>
      </c>
      <c r="AN7">
        <f t="shared" ref="AN7" si="16">1+AG7</f>
        <v>2022</v>
      </c>
      <c r="AO7">
        <f t="shared" ref="AO7" si="17">1+AH7</f>
        <v>2022</v>
      </c>
      <c r="AP7">
        <f t="shared" ref="AP7" si="18">1+AI7</f>
        <v>2022</v>
      </c>
      <c r="AQ7">
        <f t="shared" ref="AQ7" si="19">1+AJ7</f>
        <v>2022</v>
      </c>
      <c r="AR7">
        <f t="shared" ref="AR7" si="20">1+AK7</f>
        <v>2022</v>
      </c>
    </row>
    <row r="8" spans="1:45" s="119" customFormat="1" ht="12.75" x14ac:dyDescent="0.2">
      <c r="D8" s="119" t="str">
        <f>+D7&amp;D9</f>
        <v xml:space="preserve">2017Totaal </v>
      </c>
      <c r="E8" s="119" t="str">
        <f t="shared" ref="E8:I8" si="21">+E7&amp;E9</f>
        <v>2017Re-integratiebudget klassiek</v>
      </c>
      <c r="F8" s="119" t="str">
        <f t="shared" si="21"/>
        <v>2017Nieuw Wajong</v>
      </c>
      <c r="G8" s="119" t="str">
        <f t="shared" si="21"/>
        <v>2017Nieuw begeleiding</v>
      </c>
      <c r="H8" s="119" t="str">
        <f t="shared" si="21"/>
        <v>2017Begeleidingsmiddelen nieuwe doelgroepen</v>
      </c>
      <c r="I8" s="119" t="str">
        <f t="shared" si="21"/>
        <v>2017WSW</v>
      </c>
      <c r="K8" s="119" t="str">
        <f>+K7&amp;K9</f>
        <v xml:space="preserve">2018Totaal </v>
      </c>
      <c r="L8" s="119" t="str">
        <f t="shared" ref="L8" si="22">+L7&amp;L9</f>
        <v>2018Re-integratiebudget klassiek</v>
      </c>
      <c r="M8" s="119" t="str">
        <f t="shared" ref="M8" si="23">+M7&amp;M9</f>
        <v>2018Nieuw Wajong</v>
      </c>
      <c r="N8" s="119" t="str">
        <f t="shared" ref="N8" si="24">+N7&amp;N9</f>
        <v>2018Nieuw begeleiding</v>
      </c>
      <c r="O8" s="119" t="str">
        <f t="shared" ref="O8" si="25">+O7&amp;O9</f>
        <v>2018Begeleidingsmiddelen nieuwe doelgroepen</v>
      </c>
      <c r="P8" s="119" t="str">
        <f t="shared" ref="P8" si="26">+P7&amp;P9</f>
        <v>2018WSW</v>
      </c>
      <c r="R8" s="119" t="str">
        <f>+R7&amp;R9</f>
        <v xml:space="preserve">2019Totaal </v>
      </c>
      <c r="S8" s="119" t="str">
        <f t="shared" ref="S8" si="27">+S7&amp;S9</f>
        <v>2019Re-integratiebudget klassiek</v>
      </c>
      <c r="T8" s="119" t="str">
        <f t="shared" ref="T8" si="28">+T7&amp;T9</f>
        <v>2019Nieuw Wajong</v>
      </c>
      <c r="U8" s="119" t="str">
        <f t="shared" ref="U8" si="29">+U7&amp;U9</f>
        <v>2019Nieuw begeleiding</v>
      </c>
      <c r="V8" s="119" t="str">
        <f t="shared" ref="V8" si="30">+V7&amp;V9</f>
        <v>2019Begeleidingsmiddelen nieuwe doelgroepen</v>
      </c>
      <c r="W8" s="119" t="str">
        <f t="shared" ref="W8" si="31">+W7&amp;W9</f>
        <v>2019WSW</v>
      </c>
      <c r="Y8" s="119" t="str">
        <f>+Y7&amp;Y9</f>
        <v xml:space="preserve">2020Totaal </v>
      </c>
      <c r="Z8" s="119" t="str">
        <f t="shared" ref="Z8" si="32">+Z7&amp;Z9</f>
        <v>2020Re-integratiebudget klassiek</v>
      </c>
      <c r="AA8" s="119" t="str">
        <f t="shared" ref="AA8" si="33">+AA7&amp;AA9</f>
        <v>2020Nieuw Wajong</v>
      </c>
      <c r="AB8" s="119" t="str">
        <f t="shared" ref="AB8" si="34">+AB7&amp;AB9</f>
        <v>2020Nieuw begeleiding</v>
      </c>
      <c r="AC8" s="119" t="str">
        <f t="shared" ref="AC8" si="35">+AC7&amp;AC9</f>
        <v>2020Begeleidingsmiddelen nieuwe doelgroepen</v>
      </c>
      <c r="AD8" s="119" t="str">
        <f t="shared" ref="AD8" si="36">+AD7&amp;AD9</f>
        <v>2020WSW</v>
      </c>
      <c r="AF8" s="119" t="str">
        <f>+AF7&amp;AF9</f>
        <v xml:space="preserve">2021Totaal </v>
      </c>
      <c r="AG8" s="119" t="str">
        <f t="shared" ref="AG8" si="37">+AG7&amp;AG9</f>
        <v>2021Re-integratiebudget klassiek</v>
      </c>
      <c r="AH8" s="119" t="str">
        <f t="shared" ref="AH8" si="38">+AH7&amp;AH9</f>
        <v>2021Nieuw Wajong</v>
      </c>
      <c r="AI8" s="119" t="str">
        <f t="shared" ref="AI8" si="39">+AI7&amp;AI9</f>
        <v>2021Nieuw begeleiding</v>
      </c>
      <c r="AJ8" s="119" t="str">
        <f t="shared" ref="AJ8" si="40">+AJ7&amp;AJ9</f>
        <v>2021Begeleidingsmiddelen nieuwe doelgroepen</v>
      </c>
      <c r="AK8" s="119" t="str">
        <f t="shared" ref="AK8" si="41">+AK7&amp;AK9</f>
        <v>2021WSW</v>
      </c>
      <c r="AM8" s="119" t="str">
        <f>+AM7&amp;AM9</f>
        <v xml:space="preserve">2022Totaal </v>
      </c>
      <c r="AN8" s="119" t="str">
        <f t="shared" ref="AN8" si="42">+AN7&amp;AN9</f>
        <v>2022Re-integratiebudget klassiek</v>
      </c>
      <c r="AO8" s="119" t="str">
        <f t="shared" ref="AO8" si="43">+AO7&amp;AO9</f>
        <v>2022Nieuw Wajong</v>
      </c>
      <c r="AP8" s="119" t="str">
        <f t="shared" ref="AP8" si="44">+AP7&amp;AP9</f>
        <v>2022Nieuw begeleiding</v>
      </c>
      <c r="AQ8" s="119" t="str">
        <f t="shared" ref="AQ8" si="45">+AQ7&amp;AQ9</f>
        <v>2022Begeleidingsmiddelen nieuwe doelgroepen</v>
      </c>
      <c r="AR8" s="119" t="str">
        <f t="shared" ref="AR8" si="46">+AR7&amp;AR9</f>
        <v>2022WSW</v>
      </c>
    </row>
    <row r="9" spans="1:45" customFormat="1" x14ac:dyDescent="0.25">
      <c r="A9" s="91"/>
      <c r="B9" s="92" t="s">
        <v>478</v>
      </c>
      <c r="C9" s="93" t="s">
        <v>479</v>
      </c>
      <c r="D9" s="94" t="s">
        <v>500</v>
      </c>
      <c r="E9" s="94" t="s">
        <v>497</v>
      </c>
      <c r="F9" s="95" t="s">
        <v>480</v>
      </c>
      <c r="G9" s="95" t="s">
        <v>481</v>
      </c>
      <c r="H9" s="95" t="s">
        <v>499</v>
      </c>
      <c r="I9" s="96" t="s">
        <v>482</v>
      </c>
      <c r="J9" s="91"/>
      <c r="K9" s="94" t="s">
        <v>500</v>
      </c>
      <c r="L9" s="94" t="s">
        <v>497</v>
      </c>
      <c r="M9" s="95" t="s">
        <v>480</v>
      </c>
      <c r="N9" s="95" t="s">
        <v>481</v>
      </c>
      <c r="O9" s="95" t="s">
        <v>499</v>
      </c>
      <c r="P9" s="96" t="s">
        <v>482</v>
      </c>
      <c r="Q9" s="91"/>
      <c r="R9" s="94" t="s">
        <v>500</v>
      </c>
      <c r="S9" s="94" t="s">
        <v>497</v>
      </c>
      <c r="T9" s="95" t="s">
        <v>480</v>
      </c>
      <c r="U9" s="95" t="s">
        <v>481</v>
      </c>
      <c r="V9" s="95" t="s">
        <v>499</v>
      </c>
      <c r="W9" s="96" t="s">
        <v>482</v>
      </c>
      <c r="X9" s="91"/>
      <c r="Y9" s="94" t="s">
        <v>500</v>
      </c>
      <c r="Z9" s="94" t="s">
        <v>497</v>
      </c>
      <c r="AA9" s="95" t="s">
        <v>480</v>
      </c>
      <c r="AB9" s="95" t="s">
        <v>481</v>
      </c>
      <c r="AC9" s="95" t="s">
        <v>499</v>
      </c>
      <c r="AD9" s="96" t="s">
        <v>482</v>
      </c>
      <c r="AE9" s="91"/>
      <c r="AF9" s="94" t="s">
        <v>500</v>
      </c>
      <c r="AG9" s="94" t="s">
        <v>497</v>
      </c>
      <c r="AH9" s="95" t="s">
        <v>480</v>
      </c>
      <c r="AI9" s="95" t="s">
        <v>481</v>
      </c>
      <c r="AJ9" s="95" t="s">
        <v>499</v>
      </c>
      <c r="AK9" s="96" t="s">
        <v>482</v>
      </c>
      <c r="AL9" s="91"/>
      <c r="AM9" s="94" t="s">
        <v>500</v>
      </c>
      <c r="AN9" s="94" t="s">
        <v>497</v>
      </c>
      <c r="AO9" s="95" t="s">
        <v>480</v>
      </c>
      <c r="AP9" s="95" t="s">
        <v>481</v>
      </c>
      <c r="AQ9" s="95" t="s">
        <v>499</v>
      </c>
      <c r="AR9" s="96" t="s">
        <v>482</v>
      </c>
      <c r="AS9" s="91"/>
    </row>
    <row r="10" spans="1:45" customFormat="1" x14ac:dyDescent="0.25">
      <c r="A10" s="91"/>
      <c r="B10" s="97"/>
      <c r="C10" s="98" t="s">
        <v>483</v>
      </c>
      <c r="D10" s="99">
        <v>2635774000</v>
      </c>
      <c r="E10" s="99">
        <v>522855578.52500802</v>
      </c>
      <c r="F10" s="100">
        <v>29034047.847159799</v>
      </c>
      <c r="G10" s="100">
        <v>60819373.627831697</v>
      </c>
      <c r="H10" s="100">
        <f>G10+F10</f>
        <v>89853421.4749915</v>
      </c>
      <c r="I10" s="101">
        <v>2023065000</v>
      </c>
      <c r="J10" s="91"/>
      <c r="K10" s="99">
        <v>2483171000</v>
      </c>
      <c r="L10" s="99">
        <v>511135974.26038003</v>
      </c>
      <c r="M10" s="100">
        <v>35884210.482320502</v>
      </c>
      <c r="N10" s="100">
        <v>75128815.257299796</v>
      </c>
      <c r="O10" s="100">
        <f>N10+M10</f>
        <v>111013025.7396203</v>
      </c>
      <c r="P10" s="101">
        <v>1861022000</v>
      </c>
      <c r="Q10" s="91"/>
      <c r="R10" s="99">
        <v>2385651000</v>
      </c>
      <c r="S10" s="99">
        <v>513778651.66423899</v>
      </c>
      <c r="T10" s="100">
        <v>45245341.2208452</v>
      </c>
      <c r="U10" s="100">
        <v>84770007.114916801</v>
      </c>
      <c r="V10" s="100">
        <f>U10+T10</f>
        <v>130015348.33576199</v>
      </c>
      <c r="W10" s="101">
        <v>1741857000</v>
      </c>
      <c r="X10" s="91"/>
      <c r="Y10" s="99">
        <v>2295536675.14851</v>
      </c>
      <c r="Z10" s="99">
        <v>513774916.50739098</v>
      </c>
      <c r="AA10" s="100">
        <v>47611941.1658962</v>
      </c>
      <c r="AB10" s="100">
        <v>97570808.993379697</v>
      </c>
      <c r="AC10" s="100">
        <f>AB10+AA10</f>
        <v>145182750.15927589</v>
      </c>
      <c r="AD10" s="101">
        <v>1636579008.4818499</v>
      </c>
      <c r="AE10" s="91"/>
      <c r="AF10" s="99">
        <v>2245801783.0331001</v>
      </c>
      <c r="AG10" s="99">
        <v>513771600.14655</v>
      </c>
      <c r="AH10" s="100">
        <v>49979820.3549641</v>
      </c>
      <c r="AI10" s="100">
        <v>99972912.831819996</v>
      </c>
      <c r="AJ10" s="100">
        <f>AI10+AH10</f>
        <v>149952733.18678409</v>
      </c>
      <c r="AK10" s="101">
        <v>1582077449.69977</v>
      </c>
      <c r="AL10" s="91"/>
      <c r="AM10" s="99">
        <v>2201123134.87287</v>
      </c>
      <c r="AN10" s="99">
        <v>513771600.14655</v>
      </c>
      <c r="AO10" s="100">
        <v>52346880.026908599</v>
      </c>
      <c r="AP10" s="100">
        <v>111374373.55940101</v>
      </c>
      <c r="AQ10" s="100">
        <f>AP10+AO10</f>
        <v>163721253.58630961</v>
      </c>
      <c r="AR10" s="101">
        <v>1523630281.1400101</v>
      </c>
      <c r="AS10" s="91"/>
    </row>
    <row r="11" spans="1:45" customFormat="1" x14ac:dyDescent="0.25">
      <c r="A11" s="91"/>
      <c r="B11" s="102">
        <v>1680</v>
      </c>
      <c r="C11" s="103" t="s">
        <v>331</v>
      </c>
      <c r="D11" s="104">
        <v>468271.39961683803</v>
      </c>
      <c r="E11" s="105">
        <v>397744.78687913198</v>
      </c>
      <c r="F11" s="106">
        <v>18071.452795244601</v>
      </c>
      <c r="G11" s="106">
        <v>52455.1599424612</v>
      </c>
      <c r="H11" s="106">
        <f>G11+F11</f>
        <v>70526.6127377058</v>
      </c>
      <c r="I11" s="107">
        <v>0</v>
      </c>
      <c r="J11" s="91"/>
      <c r="K11" s="104">
        <v>450535.11279895197</v>
      </c>
      <c r="L11" s="105">
        <v>363403.27401646302</v>
      </c>
      <c r="M11" s="106">
        <v>22335.150070688898</v>
      </c>
      <c r="N11" s="106">
        <v>64796.688711800001</v>
      </c>
      <c r="O11" s="106">
        <f>N11+M11</f>
        <v>87131.838782488892</v>
      </c>
      <c r="P11" s="107">
        <v>0</v>
      </c>
      <c r="Q11" s="91"/>
      <c r="R11" s="104">
        <v>466555.84528603603</v>
      </c>
      <c r="S11" s="105">
        <v>365282.143180624</v>
      </c>
      <c r="T11" s="106">
        <v>28161.731095212101</v>
      </c>
      <c r="U11" s="106">
        <v>73111.971010199501</v>
      </c>
      <c r="V11" s="106">
        <f>U11+T11</f>
        <v>101273.7021054116</v>
      </c>
      <c r="W11" s="107">
        <v>0</v>
      </c>
      <c r="X11" s="91"/>
      <c r="Y11" s="104">
        <v>479066.580840874</v>
      </c>
      <c r="Z11" s="105">
        <v>365279.48758936097</v>
      </c>
      <c r="AA11" s="106">
        <v>29634.7568137532</v>
      </c>
      <c r="AB11" s="106">
        <v>84152.336437758902</v>
      </c>
      <c r="AC11" s="106">
        <f>AB11+AA11</f>
        <v>113787.09325151209</v>
      </c>
      <c r="AD11" s="107">
        <v>0</v>
      </c>
      <c r="AE11" s="91"/>
      <c r="AF11" s="104">
        <v>482609.79830068903</v>
      </c>
      <c r="AG11" s="105">
        <v>365277.12975025701</v>
      </c>
      <c r="AH11" s="106">
        <v>31108.578762912399</v>
      </c>
      <c r="AI11" s="106">
        <v>86224.089787519202</v>
      </c>
      <c r="AJ11" s="106">
        <f>AI11+AH11</f>
        <v>117332.6685504316</v>
      </c>
      <c r="AK11" s="107">
        <v>0</v>
      </c>
      <c r="AL11" s="91"/>
      <c r="AM11" s="104">
        <v>493916.57950693899</v>
      </c>
      <c r="AN11" s="105">
        <v>365277.12975025701</v>
      </c>
      <c r="AO11" s="106">
        <v>32581.8906259449</v>
      </c>
      <c r="AP11" s="106">
        <v>96057.559130736699</v>
      </c>
      <c r="AQ11" s="106">
        <f>AP11+AO11</f>
        <v>128639.4497566816</v>
      </c>
      <c r="AR11" s="107">
        <v>0</v>
      </c>
      <c r="AS11" s="91"/>
    </row>
    <row r="12" spans="1:45" customFormat="1" x14ac:dyDescent="0.25">
      <c r="A12" s="91"/>
      <c r="B12" s="108">
        <v>738</v>
      </c>
      <c r="C12" s="109" t="s">
        <v>238</v>
      </c>
      <c r="D12" s="104">
        <v>989368.05337618699</v>
      </c>
      <c r="E12" s="104">
        <v>37728.077137460699</v>
      </c>
      <c r="F12" s="110">
        <v>23718.781793758499</v>
      </c>
      <c r="G12" s="110">
        <v>46494.346312636</v>
      </c>
      <c r="H12" s="110">
        <f>G12+F12</f>
        <v>70213.128106394492</v>
      </c>
      <c r="I12" s="111">
        <v>881426.84813233197</v>
      </c>
      <c r="J12" s="91"/>
      <c r="K12" s="104">
        <v>943805.47747576702</v>
      </c>
      <c r="L12" s="104">
        <v>32649.266904005501</v>
      </c>
      <c r="M12" s="110">
        <v>29314.884467779098</v>
      </c>
      <c r="N12" s="110">
        <v>57433.428630913601</v>
      </c>
      <c r="O12" s="110">
        <f>N12+M12</f>
        <v>86748.313098692699</v>
      </c>
      <c r="P12" s="111">
        <v>824407.89747306798</v>
      </c>
      <c r="Q12" s="91"/>
      <c r="R12" s="104">
        <v>876421.34004981804</v>
      </c>
      <c r="S12" s="104">
        <v>32818.070283624002</v>
      </c>
      <c r="T12" s="110">
        <v>36962.272062465898</v>
      </c>
      <c r="U12" s="110">
        <v>64803.792486313199</v>
      </c>
      <c r="V12" s="110">
        <f>U12+T12</f>
        <v>101766.0645487791</v>
      </c>
      <c r="W12" s="111">
        <v>741837.205217415</v>
      </c>
      <c r="X12" s="91"/>
      <c r="Y12" s="104">
        <v>829306.60523197602</v>
      </c>
      <c r="Z12" s="104">
        <v>32817.831697144102</v>
      </c>
      <c r="AA12" s="110">
        <v>38895.618318050998</v>
      </c>
      <c r="AB12" s="110">
        <v>74589.570933468101</v>
      </c>
      <c r="AC12" s="110">
        <f>AB12+AA12</f>
        <v>113485.1892515191</v>
      </c>
      <c r="AD12" s="111">
        <v>683003.58428331197</v>
      </c>
      <c r="AE12" s="91"/>
      <c r="AF12" s="104">
        <v>778032.07405540405</v>
      </c>
      <c r="AG12" s="104">
        <v>32817.619861633197</v>
      </c>
      <c r="AH12" s="110">
        <v>40830.009626322499</v>
      </c>
      <c r="AI12" s="110">
        <v>76425.897766210197</v>
      </c>
      <c r="AJ12" s="110">
        <f>AI12+AH12</f>
        <v>117255.9073925327</v>
      </c>
      <c r="AK12" s="111">
        <v>627958.54680123797</v>
      </c>
      <c r="AL12" s="91"/>
      <c r="AM12" s="104">
        <v>756742.14010959095</v>
      </c>
      <c r="AN12" s="104">
        <v>32817.619861633197</v>
      </c>
      <c r="AO12" s="110">
        <v>42763.7314465526</v>
      </c>
      <c r="AP12" s="110">
        <v>85141.927411334793</v>
      </c>
      <c r="AQ12" s="110">
        <f>AP12+AO12</f>
        <v>127905.65885788739</v>
      </c>
      <c r="AR12" s="111">
        <v>596018.86139007099</v>
      </c>
      <c r="AS12" s="91"/>
    </row>
    <row r="13" spans="1:45" customFormat="1" x14ac:dyDescent="0.25">
      <c r="A13" s="91"/>
      <c r="B13" s="108">
        <v>358</v>
      </c>
      <c r="C13" s="109" t="s">
        <v>133</v>
      </c>
      <c r="D13" s="104">
        <v>1134399.9478694601</v>
      </c>
      <c r="E13" s="104">
        <v>89856.318686878905</v>
      </c>
      <c r="F13" s="110">
        <v>33883.9739910836</v>
      </c>
      <c r="G13" s="110">
        <v>47686.5090386011</v>
      </c>
      <c r="H13" s="110">
        <f t="shared" ref="H13:H76" si="47">G13+F13</f>
        <v>81570.483029684692</v>
      </c>
      <c r="I13" s="111">
        <v>962973.146152901</v>
      </c>
      <c r="J13" s="91"/>
      <c r="K13" s="104">
        <v>1078626.3272065599</v>
      </c>
      <c r="L13" s="104">
        <v>76854.239126173197</v>
      </c>
      <c r="M13" s="110">
        <v>41878.406382541601</v>
      </c>
      <c r="N13" s="110">
        <v>58906.080647090901</v>
      </c>
      <c r="O13" s="110">
        <f t="shared" ref="O13:O76" si="48">N13+M13</f>
        <v>100784.4870296325</v>
      </c>
      <c r="P13" s="111">
        <v>900987.60105075105</v>
      </c>
      <c r="Q13" s="91"/>
      <c r="R13" s="104">
        <v>1027028.4656416</v>
      </c>
      <c r="S13" s="104">
        <v>77251.591242551498</v>
      </c>
      <c r="T13" s="110">
        <v>52803.245803522797</v>
      </c>
      <c r="U13" s="110">
        <v>66465.428191090497</v>
      </c>
      <c r="V13" s="110">
        <f t="shared" ref="V13:V76" si="49">U13+T13</f>
        <v>119268.67399461329</v>
      </c>
      <c r="W13" s="111">
        <v>830508.20040443901</v>
      </c>
      <c r="X13" s="91"/>
      <c r="Y13" s="104">
        <v>973752.328762752</v>
      </c>
      <c r="Z13" s="104">
        <v>77251.029625580806</v>
      </c>
      <c r="AA13" s="110">
        <v>55565.169025787203</v>
      </c>
      <c r="AB13" s="110">
        <v>76502.124034326305</v>
      </c>
      <c r="AC13" s="110">
        <f t="shared" ref="AC13:AC76" si="50">AB13+AA13</f>
        <v>132067.2930601135</v>
      </c>
      <c r="AD13" s="111">
        <v>764434.00607705803</v>
      </c>
      <c r="AE13" s="91"/>
      <c r="AF13" s="104">
        <v>961230.83690688503</v>
      </c>
      <c r="AG13" s="104">
        <v>77250.5309786414</v>
      </c>
      <c r="AH13" s="110">
        <v>58328.585180460701</v>
      </c>
      <c r="AI13" s="110">
        <v>78385.536170471998</v>
      </c>
      <c r="AJ13" s="110">
        <f t="shared" ref="AJ13:AJ76" si="51">AI13+AH13</f>
        <v>136714.12135093269</v>
      </c>
      <c r="AK13" s="111">
        <v>747266.18457730999</v>
      </c>
      <c r="AL13" s="91"/>
      <c r="AM13" s="104">
        <v>949819.21838170895</v>
      </c>
      <c r="AN13" s="104">
        <v>77250.5309786414</v>
      </c>
      <c r="AO13" s="110">
        <v>61091.044923646601</v>
      </c>
      <c r="AP13" s="110">
        <v>87325.053755215195</v>
      </c>
      <c r="AQ13" s="110">
        <f t="shared" ref="AQ13:AQ76" si="52">AP13+AO13</f>
        <v>148416.0986788618</v>
      </c>
      <c r="AR13" s="111">
        <v>724152.58872420597</v>
      </c>
      <c r="AS13" s="91"/>
    </row>
    <row r="14" spans="1:45" customFormat="1" x14ac:dyDescent="0.25">
      <c r="A14" s="91"/>
      <c r="B14" s="108">
        <v>197</v>
      </c>
      <c r="C14" s="109" t="s">
        <v>70</v>
      </c>
      <c r="D14" s="104">
        <v>7237073.6567756198</v>
      </c>
      <c r="E14" s="104">
        <v>262892.782588328</v>
      </c>
      <c r="F14" s="110">
        <v>22589.315994055702</v>
      </c>
      <c r="G14" s="110">
        <v>57223.810846321299</v>
      </c>
      <c r="H14" s="110">
        <f t="shared" si="47"/>
        <v>79813.126840376994</v>
      </c>
      <c r="I14" s="111">
        <v>6894367.7473469097</v>
      </c>
      <c r="J14" s="91"/>
      <c r="K14" s="104">
        <v>6664571.5195239699</v>
      </c>
      <c r="L14" s="104">
        <v>219765.37596434201</v>
      </c>
      <c r="M14" s="110">
        <v>27918.937588361099</v>
      </c>
      <c r="N14" s="110">
        <v>70687.296776509102</v>
      </c>
      <c r="O14" s="110">
        <f t="shared" si="48"/>
        <v>98606.234364870208</v>
      </c>
      <c r="P14" s="111">
        <v>6346199.90919476</v>
      </c>
      <c r="Q14" s="91"/>
      <c r="R14" s="104">
        <v>6297149.08853772</v>
      </c>
      <c r="S14" s="104">
        <v>220901.607852641</v>
      </c>
      <c r="T14" s="110">
        <v>35202.163869015203</v>
      </c>
      <c r="U14" s="110">
        <v>79758.513829308606</v>
      </c>
      <c r="V14" s="110">
        <f t="shared" si="49"/>
        <v>114960.67769832381</v>
      </c>
      <c r="W14" s="111">
        <v>5961286.8029867597</v>
      </c>
      <c r="X14" s="91"/>
      <c r="Y14" s="104">
        <v>6024899.7785881003</v>
      </c>
      <c r="Z14" s="104">
        <v>220900.00190395</v>
      </c>
      <c r="AA14" s="110">
        <v>37043.446017191498</v>
      </c>
      <c r="AB14" s="110">
        <v>91802.548841191499</v>
      </c>
      <c r="AC14" s="110">
        <f t="shared" si="50"/>
        <v>128845.994858383</v>
      </c>
      <c r="AD14" s="111">
        <v>5675153.7818257604</v>
      </c>
      <c r="AE14" s="91"/>
      <c r="AF14" s="104">
        <v>5853648.9485156899</v>
      </c>
      <c r="AG14" s="104">
        <v>220898.57601861999</v>
      </c>
      <c r="AH14" s="110">
        <v>38885.723453640501</v>
      </c>
      <c r="AI14" s="110">
        <v>94062.643404566406</v>
      </c>
      <c r="AJ14" s="110">
        <f t="shared" si="51"/>
        <v>132948.36685820692</v>
      </c>
      <c r="AK14" s="111">
        <v>5499802.0056388602</v>
      </c>
      <c r="AL14" s="91"/>
      <c r="AM14" s="104">
        <v>5663923.9878659397</v>
      </c>
      <c r="AN14" s="104">
        <v>220898.57601861999</v>
      </c>
      <c r="AO14" s="110">
        <v>40727.363282431099</v>
      </c>
      <c r="AP14" s="110">
        <v>104790.064506258</v>
      </c>
      <c r="AQ14" s="110">
        <f t="shared" si="52"/>
        <v>145517.42778868909</v>
      </c>
      <c r="AR14" s="111">
        <v>5297507.9840586297</v>
      </c>
      <c r="AS14" s="91"/>
    </row>
    <row r="15" spans="1:45" customFormat="1" x14ac:dyDescent="0.25">
      <c r="A15" s="91"/>
      <c r="B15" s="108">
        <v>59</v>
      </c>
      <c r="C15" s="109" t="s">
        <v>27</v>
      </c>
      <c r="D15" s="104">
        <v>5942886.5638666004</v>
      </c>
      <c r="E15" s="104">
        <v>1098208.81055853</v>
      </c>
      <c r="F15" s="110">
        <v>38401.837189894701</v>
      </c>
      <c r="G15" s="110">
        <v>70337.600831936506</v>
      </c>
      <c r="H15" s="110">
        <f t="shared" si="47"/>
        <v>108739.43802183121</v>
      </c>
      <c r="I15" s="111">
        <v>4735938.3152862499</v>
      </c>
      <c r="J15" s="91"/>
      <c r="K15" s="104">
        <v>5644662.5012942096</v>
      </c>
      <c r="L15" s="104">
        <v>1117988.9399091699</v>
      </c>
      <c r="M15" s="110">
        <v>47462.193900213802</v>
      </c>
      <c r="N15" s="110">
        <v>86886.468954459095</v>
      </c>
      <c r="O15" s="110">
        <f t="shared" si="48"/>
        <v>134348.6628546729</v>
      </c>
      <c r="P15" s="111">
        <v>4392324.8985303603</v>
      </c>
      <c r="Q15" s="91"/>
      <c r="R15" s="104">
        <v>5392527.1167008197</v>
      </c>
      <c r="S15" s="104">
        <v>1123769.1711158201</v>
      </c>
      <c r="T15" s="110">
        <v>59843.678577325802</v>
      </c>
      <c r="U15" s="110">
        <v>98036.506581858499</v>
      </c>
      <c r="V15" s="110">
        <f t="shared" si="49"/>
        <v>157880.1851591843</v>
      </c>
      <c r="W15" s="111">
        <v>4110877.7604258098</v>
      </c>
      <c r="X15" s="91"/>
      <c r="Y15" s="104">
        <v>5140337.3071681699</v>
      </c>
      <c r="Z15" s="104">
        <v>1123761.0013444601</v>
      </c>
      <c r="AA15" s="110">
        <v>62973.858229225501</v>
      </c>
      <c r="AB15" s="110">
        <v>112840.632950631</v>
      </c>
      <c r="AC15" s="110">
        <f t="shared" si="50"/>
        <v>175814.4911798565</v>
      </c>
      <c r="AD15" s="111">
        <v>3840761.8146438501</v>
      </c>
      <c r="AE15" s="91"/>
      <c r="AF15" s="104">
        <v>5028539.2655603299</v>
      </c>
      <c r="AG15" s="104">
        <v>1123753.7475902201</v>
      </c>
      <c r="AH15" s="110">
        <v>66105.729871188902</v>
      </c>
      <c r="AI15" s="110">
        <v>115618.665851446</v>
      </c>
      <c r="AJ15" s="110">
        <f t="shared" si="51"/>
        <v>181724.39572263492</v>
      </c>
      <c r="AK15" s="111">
        <v>3723061.1222474701</v>
      </c>
      <c r="AL15" s="91"/>
      <c r="AM15" s="104">
        <v>4936531.14591543</v>
      </c>
      <c r="AN15" s="104">
        <v>1123753.7475902201</v>
      </c>
      <c r="AO15" s="110">
        <v>69236.517580132801</v>
      </c>
      <c r="AP15" s="110">
        <v>128804.454288942</v>
      </c>
      <c r="AQ15" s="110">
        <f t="shared" si="52"/>
        <v>198040.9718690748</v>
      </c>
      <c r="AR15" s="111">
        <v>3614736.4264561301</v>
      </c>
      <c r="AS15" s="91"/>
    </row>
    <row r="16" spans="1:45" customFormat="1" x14ac:dyDescent="0.25">
      <c r="A16" s="91"/>
      <c r="B16" s="108">
        <v>482</v>
      </c>
      <c r="C16" s="109" t="s">
        <v>172</v>
      </c>
      <c r="D16" s="104">
        <v>1750160.1280161701</v>
      </c>
      <c r="E16" s="104">
        <v>248811.552278455</v>
      </c>
      <c r="F16" s="110">
        <v>22589.315994055702</v>
      </c>
      <c r="G16" s="110">
        <v>54839.485394391202</v>
      </c>
      <c r="H16" s="110">
        <f t="shared" si="47"/>
        <v>77428.801388446911</v>
      </c>
      <c r="I16" s="111">
        <v>1423919.7743492699</v>
      </c>
      <c r="J16" s="91"/>
      <c r="K16" s="104">
        <v>1681413.1467074901</v>
      </c>
      <c r="L16" s="104">
        <v>249208.990440261</v>
      </c>
      <c r="M16" s="110">
        <v>27918.937588361099</v>
      </c>
      <c r="N16" s="110">
        <v>67741.992744154501</v>
      </c>
      <c r="O16" s="110">
        <f t="shared" si="48"/>
        <v>95660.930332515592</v>
      </c>
      <c r="P16" s="111">
        <v>1336543.2259347199</v>
      </c>
      <c r="Q16" s="91"/>
      <c r="R16" s="104">
        <v>1640389.2561265801</v>
      </c>
      <c r="S16" s="104">
        <v>250497.45183026101</v>
      </c>
      <c r="T16" s="110">
        <v>35202.163869015203</v>
      </c>
      <c r="U16" s="110">
        <v>76435.242419753995</v>
      </c>
      <c r="V16" s="110">
        <f t="shared" si="49"/>
        <v>111637.4062887692</v>
      </c>
      <c r="W16" s="111">
        <v>1278254.39800755</v>
      </c>
      <c r="X16" s="91"/>
      <c r="Y16" s="104">
        <v>1581427.7061791001</v>
      </c>
      <c r="Z16" s="104">
        <v>250495.630720588</v>
      </c>
      <c r="AA16" s="110">
        <v>37043.446017191498</v>
      </c>
      <c r="AB16" s="110">
        <v>87977.442639475194</v>
      </c>
      <c r="AC16" s="110">
        <f t="shared" si="50"/>
        <v>125020.88865666669</v>
      </c>
      <c r="AD16" s="111">
        <v>1205911.1868018401</v>
      </c>
      <c r="AE16" s="91"/>
      <c r="AF16" s="104">
        <v>1556288.81105859</v>
      </c>
      <c r="AG16" s="104">
        <v>250494.013798714</v>
      </c>
      <c r="AH16" s="110">
        <v>38885.723453640501</v>
      </c>
      <c r="AI16" s="110">
        <v>90143.366596042804</v>
      </c>
      <c r="AJ16" s="110">
        <f t="shared" si="51"/>
        <v>129029.09004968331</v>
      </c>
      <c r="AK16" s="111">
        <v>1176765.7072101999</v>
      </c>
      <c r="AL16" s="91"/>
      <c r="AM16" s="104">
        <v>1522168.13731209</v>
      </c>
      <c r="AN16" s="104">
        <v>250494.013798714</v>
      </c>
      <c r="AO16" s="110">
        <v>40727.363282431099</v>
      </c>
      <c r="AP16" s="110">
        <v>100423.81181849699</v>
      </c>
      <c r="AQ16" s="110">
        <f t="shared" si="52"/>
        <v>141151.17510092809</v>
      </c>
      <c r="AR16" s="111">
        <v>1130522.94841245</v>
      </c>
      <c r="AS16" s="91"/>
    </row>
    <row r="17" spans="2:46" customFormat="1" x14ac:dyDescent="0.25">
      <c r="B17" s="108">
        <v>613</v>
      </c>
      <c r="C17" s="109" t="s">
        <v>210</v>
      </c>
      <c r="D17" s="104">
        <v>397677.46806588903</v>
      </c>
      <c r="E17" s="104">
        <v>227258.13179820601</v>
      </c>
      <c r="F17" s="110">
        <v>65509.016382761503</v>
      </c>
      <c r="G17" s="110">
        <v>104910.31988492201</v>
      </c>
      <c r="H17" s="110">
        <f t="shared" si="47"/>
        <v>170419.33626768351</v>
      </c>
      <c r="I17" s="111">
        <v>0</v>
      </c>
      <c r="J17" s="91"/>
      <c r="K17" s="104">
        <v>372659.22332228802</v>
      </c>
      <c r="L17" s="104">
        <v>162100.926892441</v>
      </c>
      <c r="M17" s="110">
        <v>80964.919006247103</v>
      </c>
      <c r="N17" s="110">
        <v>129593.3774236</v>
      </c>
      <c r="O17" s="110">
        <f t="shared" si="48"/>
        <v>210558.29642984711</v>
      </c>
      <c r="P17" s="111">
        <v>0</v>
      </c>
      <c r="Q17" s="91"/>
      <c r="R17" s="104">
        <v>411249.23903965298</v>
      </c>
      <c r="S17" s="104">
        <v>162939.02179910999</v>
      </c>
      <c r="T17" s="110">
        <v>102086.275220144</v>
      </c>
      <c r="U17" s="110">
        <v>146223.942020399</v>
      </c>
      <c r="V17" s="110">
        <f t="shared" si="49"/>
        <v>248310.21724054299</v>
      </c>
      <c r="W17" s="111">
        <v>0</v>
      </c>
      <c r="X17" s="91"/>
      <c r="Y17" s="104">
        <v>438668.50356221898</v>
      </c>
      <c r="Z17" s="104">
        <v>162937.83723684601</v>
      </c>
      <c r="AA17" s="110">
        <v>107425.993449855</v>
      </c>
      <c r="AB17" s="110">
        <v>168304.67287551801</v>
      </c>
      <c r="AC17" s="110">
        <f t="shared" si="50"/>
        <v>275730.66632537299</v>
      </c>
      <c r="AD17" s="111">
        <v>0</v>
      </c>
      <c r="AE17" s="91"/>
      <c r="AF17" s="104">
        <v>448153.56308153999</v>
      </c>
      <c r="AG17" s="104">
        <v>162936.78549094399</v>
      </c>
      <c r="AH17" s="110">
        <v>112768.598015557</v>
      </c>
      <c r="AI17" s="110">
        <v>172448.179575038</v>
      </c>
      <c r="AJ17" s="110">
        <f t="shared" si="51"/>
        <v>285216.77759059501</v>
      </c>
      <c r="AK17" s="111">
        <v>0</v>
      </c>
      <c r="AL17" s="91"/>
      <c r="AM17" s="104">
        <v>473161.257271468</v>
      </c>
      <c r="AN17" s="104">
        <v>162936.78549094399</v>
      </c>
      <c r="AO17" s="110">
        <v>118109.35351905</v>
      </c>
      <c r="AP17" s="110">
        <v>192115.11826147299</v>
      </c>
      <c r="AQ17" s="110">
        <f t="shared" si="52"/>
        <v>310224.47178052296</v>
      </c>
      <c r="AR17" s="111">
        <v>0</v>
      </c>
      <c r="AS17" s="91"/>
    </row>
    <row r="18" spans="2:46" customFormat="1" x14ac:dyDescent="0.25">
      <c r="B18" s="108">
        <v>361</v>
      </c>
      <c r="C18" s="109" t="s">
        <v>134</v>
      </c>
      <c r="D18" s="104">
        <v>15292250.9934614</v>
      </c>
      <c r="E18" s="104">
        <v>2607927.5170086399</v>
      </c>
      <c r="F18" s="110">
        <v>298178.971121535</v>
      </c>
      <c r="G18" s="110">
        <v>505476.995809171</v>
      </c>
      <c r="H18" s="110">
        <f t="shared" si="47"/>
        <v>803655.96693070605</v>
      </c>
      <c r="I18" s="111">
        <v>11880667.509522101</v>
      </c>
      <c r="J18" s="91"/>
      <c r="K18" s="104">
        <v>14588856.939332301</v>
      </c>
      <c r="L18" s="104">
        <v>2607361.4811306102</v>
      </c>
      <c r="M18" s="110">
        <v>368529.97616636602</v>
      </c>
      <c r="N18" s="110">
        <v>624404.45485916396</v>
      </c>
      <c r="O18" s="110">
        <f t="shared" si="48"/>
        <v>992934.43102552998</v>
      </c>
      <c r="P18" s="111">
        <v>10988561.027176199</v>
      </c>
      <c r="Q18" s="91"/>
      <c r="R18" s="104">
        <v>14125772.4933137</v>
      </c>
      <c r="S18" s="104">
        <v>2620842.0726304399</v>
      </c>
      <c r="T18" s="110">
        <v>464668.56307099998</v>
      </c>
      <c r="U18" s="110">
        <v>704533.53882555896</v>
      </c>
      <c r="V18" s="110">
        <f t="shared" si="49"/>
        <v>1169202.1018965589</v>
      </c>
      <c r="W18" s="111">
        <v>10335728.318786699</v>
      </c>
      <c r="X18" s="91"/>
      <c r="Y18" s="104">
        <v>13662423.3910954</v>
      </c>
      <c r="Z18" s="104">
        <v>2620823.01917974</v>
      </c>
      <c r="AA18" s="110">
        <v>488973.48742692702</v>
      </c>
      <c r="AB18" s="110">
        <v>810922.51476385898</v>
      </c>
      <c r="AC18" s="110">
        <f t="shared" si="50"/>
        <v>1299896.0021907859</v>
      </c>
      <c r="AD18" s="111">
        <v>9741704.3697248902</v>
      </c>
      <c r="AE18" s="91"/>
      <c r="AF18" s="104">
        <v>13439753.257745501</v>
      </c>
      <c r="AG18" s="104">
        <v>2620806.10205406</v>
      </c>
      <c r="AH18" s="110">
        <v>513291.549588055</v>
      </c>
      <c r="AI18" s="110">
        <v>830886.68340700399</v>
      </c>
      <c r="AJ18" s="110">
        <f t="shared" si="51"/>
        <v>1344178.2329950589</v>
      </c>
      <c r="AK18" s="111">
        <v>9474768.9226964209</v>
      </c>
      <c r="AL18" s="91"/>
      <c r="AM18" s="104">
        <v>13252722.231939301</v>
      </c>
      <c r="AN18" s="104">
        <v>2620806.10205406</v>
      </c>
      <c r="AO18" s="110">
        <v>537601.19532808999</v>
      </c>
      <c r="AP18" s="110">
        <v>925645.569805281</v>
      </c>
      <c r="AQ18" s="110">
        <f t="shared" si="52"/>
        <v>1463246.7651333711</v>
      </c>
      <c r="AR18" s="111">
        <v>9168669.3647518903</v>
      </c>
      <c r="AS18" s="91"/>
    </row>
    <row r="19" spans="2:46" customFormat="1" x14ac:dyDescent="0.25">
      <c r="B19" s="108">
        <v>141</v>
      </c>
      <c r="C19" s="109" t="s">
        <v>49</v>
      </c>
      <c r="D19" s="104">
        <v>17964122.3430239</v>
      </c>
      <c r="E19" s="104">
        <v>4295756.8614116302</v>
      </c>
      <c r="F19" s="110">
        <v>205562.775545907</v>
      </c>
      <c r="G19" s="110">
        <v>529320.250328472</v>
      </c>
      <c r="H19" s="110">
        <f t="shared" si="47"/>
        <v>734883.02587437897</v>
      </c>
      <c r="I19" s="111">
        <v>12933482.455737799</v>
      </c>
      <c r="J19" s="91"/>
      <c r="K19" s="104">
        <v>17149424.2771484</v>
      </c>
      <c r="L19" s="104">
        <v>4445992.6094665499</v>
      </c>
      <c r="M19" s="110">
        <v>254062.332054086</v>
      </c>
      <c r="N19" s="110">
        <v>653857.49518270895</v>
      </c>
      <c r="O19" s="110">
        <f t="shared" si="48"/>
        <v>907919.82723679498</v>
      </c>
      <c r="P19" s="111">
        <v>11795511.840445001</v>
      </c>
      <c r="Q19" s="91"/>
      <c r="R19" s="104">
        <v>16546877.5137513</v>
      </c>
      <c r="S19" s="104">
        <v>4468979.2995029204</v>
      </c>
      <c r="T19" s="110">
        <v>320339.69120803801</v>
      </c>
      <c r="U19" s="110">
        <v>737766.25292110397</v>
      </c>
      <c r="V19" s="110">
        <f t="shared" si="49"/>
        <v>1058105.944129142</v>
      </c>
      <c r="W19" s="111">
        <v>11019792.2701192</v>
      </c>
      <c r="X19" s="91"/>
      <c r="Y19" s="104">
        <v>15907656.944842501</v>
      </c>
      <c r="Z19" s="104">
        <v>4468946.8101447504</v>
      </c>
      <c r="AA19" s="110">
        <v>337095.35875644197</v>
      </c>
      <c r="AB19" s="110">
        <v>849173.57678102201</v>
      </c>
      <c r="AC19" s="110">
        <f t="shared" si="50"/>
        <v>1186268.935537464</v>
      </c>
      <c r="AD19" s="111">
        <v>10252441.1991603</v>
      </c>
      <c r="AE19" s="91"/>
      <c r="AF19" s="104">
        <v>15487993.887998199</v>
      </c>
      <c r="AG19" s="104">
        <v>4468917.9635823201</v>
      </c>
      <c r="AH19" s="110">
        <v>353860.08342812897</v>
      </c>
      <c r="AI19" s="110">
        <v>870079.45149223995</v>
      </c>
      <c r="AJ19" s="110">
        <f t="shared" si="51"/>
        <v>1223939.5349203688</v>
      </c>
      <c r="AK19" s="111">
        <v>9795136.3894955609</v>
      </c>
      <c r="AL19" s="91"/>
      <c r="AM19" s="104">
        <v>15113188.675926</v>
      </c>
      <c r="AN19" s="104">
        <v>4468917.9635823201</v>
      </c>
      <c r="AO19" s="110">
        <v>370619.00587012299</v>
      </c>
      <c r="AP19" s="110">
        <v>969308.09668288904</v>
      </c>
      <c r="AQ19" s="110">
        <f t="shared" si="52"/>
        <v>1339927.1025530121</v>
      </c>
      <c r="AR19" s="111">
        <v>9304343.6097906306</v>
      </c>
      <c r="AS19" s="91"/>
    </row>
    <row r="20" spans="2:46" customFormat="1" x14ac:dyDescent="0.25">
      <c r="B20" s="108">
        <v>34</v>
      </c>
      <c r="C20" s="109" t="s">
        <v>18</v>
      </c>
      <c r="D20" s="104">
        <v>18881107.609737702</v>
      </c>
      <c r="E20" s="104">
        <v>7597385.8775232797</v>
      </c>
      <c r="F20" s="110">
        <v>308344.16331886</v>
      </c>
      <c r="G20" s="110">
        <v>659265.98745866003</v>
      </c>
      <c r="H20" s="110">
        <f t="shared" si="47"/>
        <v>967610.15077752003</v>
      </c>
      <c r="I20" s="111">
        <v>10316111.5814369</v>
      </c>
      <c r="J20" s="91"/>
      <c r="K20" s="104">
        <v>17862871.763211101</v>
      </c>
      <c r="L20" s="104">
        <v>7095521.2922973698</v>
      </c>
      <c r="M20" s="110">
        <v>381093.49808112899</v>
      </c>
      <c r="N20" s="110">
        <v>814376.56494603201</v>
      </c>
      <c r="O20" s="110">
        <f t="shared" si="48"/>
        <v>1195470.0630271609</v>
      </c>
      <c r="P20" s="111">
        <v>9571880.4078865591</v>
      </c>
      <c r="Q20" s="91"/>
      <c r="R20" s="104">
        <v>17499793.147201199</v>
      </c>
      <c r="S20" s="104">
        <v>7132206.5868804399</v>
      </c>
      <c r="T20" s="110">
        <v>480509.53681205702</v>
      </c>
      <c r="U20" s="110">
        <v>918884.54474182602</v>
      </c>
      <c r="V20" s="110">
        <f t="shared" si="49"/>
        <v>1399394.0815538829</v>
      </c>
      <c r="W20" s="111">
        <v>8968192.4787668493</v>
      </c>
      <c r="X20" s="91"/>
      <c r="Y20" s="104">
        <v>17140994.090211999</v>
      </c>
      <c r="Z20" s="104">
        <v>7132154.7359322105</v>
      </c>
      <c r="AA20" s="110">
        <v>505643.03813466401</v>
      </c>
      <c r="AB20" s="110">
        <v>1057641.8647745601</v>
      </c>
      <c r="AC20" s="110">
        <f t="shared" si="50"/>
        <v>1563284.9029092242</v>
      </c>
      <c r="AD20" s="111">
        <v>8445554.4513706006</v>
      </c>
      <c r="AE20" s="91"/>
      <c r="AF20" s="104">
        <v>16931708.8901999</v>
      </c>
      <c r="AG20" s="104">
        <v>7132108.6986541701</v>
      </c>
      <c r="AH20" s="110">
        <v>530790.12514219305</v>
      </c>
      <c r="AI20" s="110">
        <v>1083680.03755678</v>
      </c>
      <c r="AJ20" s="110">
        <f t="shared" si="51"/>
        <v>1614470.162698973</v>
      </c>
      <c r="AK20" s="111">
        <v>8185130.0288467603</v>
      </c>
      <c r="AL20" s="91"/>
      <c r="AM20" s="104">
        <v>16828061.836745001</v>
      </c>
      <c r="AN20" s="104">
        <v>7132108.6986541701</v>
      </c>
      <c r="AO20" s="110">
        <v>555928.50880518404</v>
      </c>
      <c r="AP20" s="110">
        <v>1207268.8681658499</v>
      </c>
      <c r="AQ20" s="110">
        <f t="shared" si="52"/>
        <v>1763197.3769710339</v>
      </c>
      <c r="AR20" s="111">
        <v>7932755.7611197801</v>
      </c>
      <c r="AS20" s="91"/>
    </row>
    <row r="21" spans="2:46" customFormat="1" x14ac:dyDescent="0.25">
      <c r="B21" s="108">
        <v>484</v>
      </c>
      <c r="C21" s="109" t="s">
        <v>173</v>
      </c>
      <c r="D21" s="104">
        <v>13044789.7534512</v>
      </c>
      <c r="E21" s="104">
        <v>1045605.12411515</v>
      </c>
      <c r="F21" s="110">
        <v>164902.00675660701</v>
      </c>
      <c r="G21" s="110">
        <v>369570.44504915801</v>
      </c>
      <c r="H21" s="110">
        <f t="shared" si="47"/>
        <v>534472.45180576504</v>
      </c>
      <c r="I21" s="111">
        <v>11464712.1775303</v>
      </c>
      <c r="J21" s="91"/>
      <c r="K21" s="104">
        <v>12279916.2204451</v>
      </c>
      <c r="L21" s="104">
        <v>1010080.36205092</v>
      </c>
      <c r="M21" s="110">
        <v>203808.24439503599</v>
      </c>
      <c r="N21" s="110">
        <v>456522.12501495401</v>
      </c>
      <c r="O21" s="110">
        <f t="shared" si="48"/>
        <v>660330.36940999003</v>
      </c>
      <c r="P21" s="111">
        <v>10609505.488984199</v>
      </c>
      <c r="Q21" s="91"/>
      <c r="R21" s="104">
        <v>11718654.1810927</v>
      </c>
      <c r="S21" s="104">
        <v>1015302.68386604</v>
      </c>
      <c r="T21" s="110">
        <v>256975.796243811</v>
      </c>
      <c r="U21" s="110">
        <v>515107.06848095101</v>
      </c>
      <c r="V21" s="110">
        <f t="shared" si="49"/>
        <v>772082.86472476204</v>
      </c>
      <c r="W21" s="111">
        <v>9931268.6325019095</v>
      </c>
      <c r="X21" s="91"/>
      <c r="Y21" s="104">
        <v>11221642.4307952</v>
      </c>
      <c r="Z21" s="104">
        <v>1015295.3026431</v>
      </c>
      <c r="AA21" s="110">
        <v>270417.15592549799</v>
      </c>
      <c r="AB21" s="110">
        <v>592891.46126602904</v>
      </c>
      <c r="AC21" s="110">
        <f t="shared" si="50"/>
        <v>863308.61719152704</v>
      </c>
      <c r="AD21" s="111">
        <v>9343038.5109606199</v>
      </c>
      <c r="AE21" s="91"/>
      <c r="AF21" s="104">
        <v>10934468.444979001</v>
      </c>
      <c r="AG21" s="104">
        <v>1015288.74902307</v>
      </c>
      <c r="AH21" s="110">
        <v>283865.78121157602</v>
      </c>
      <c r="AI21" s="110">
        <v>607487.905321158</v>
      </c>
      <c r="AJ21" s="110">
        <f t="shared" si="51"/>
        <v>891353.68653273396</v>
      </c>
      <c r="AK21" s="111">
        <v>9027826.0094232298</v>
      </c>
      <c r="AL21" s="91"/>
      <c r="AM21" s="104">
        <v>10681561.7889468</v>
      </c>
      <c r="AN21" s="104">
        <v>1015288.74902307</v>
      </c>
      <c r="AO21" s="110">
        <v>297309.75196174701</v>
      </c>
      <c r="AP21" s="110">
        <v>676769.16660291795</v>
      </c>
      <c r="AQ21" s="110">
        <f t="shared" si="52"/>
        <v>974078.9185646649</v>
      </c>
      <c r="AR21" s="111">
        <v>8692194.1213590298</v>
      </c>
      <c r="AS21" s="91"/>
    </row>
    <row r="22" spans="2:46" customFormat="1" x14ac:dyDescent="0.25">
      <c r="B22" s="108">
        <v>1723</v>
      </c>
      <c r="C22" s="109" t="s">
        <v>351</v>
      </c>
      <c r="D22" s="104">
        <v>629474.05220611801</v>
      </c>
      <c r="E22" s="104">
        <v>29394.639296402402</v>
      </c>
      <c r="F22" s="110">
        <v>0</v>
      </c>
      <c r="G22" s="110">
        <v>4768.6509038601098</v>
      </c>
      <c r="H22" s="110">
        <f t="shared" si="47"/>
        <v>4768.6509038601098</v>
      </c>
      <c r="I22" s="111">
        <v>595310.76200585603</v>
      </c>
      <c r="J22" s="91"/>
      <c r="K22" s="104">
        <v>585032.69137477304</v>
      </c>
      <c r="L22" s="104">
        <v>24734.293109095099</v>
      </c>
      <c r="M22" s="110">
        <v>0</v>
      </c>
      <c r="N22" s="110">
        <v>5890.6080647090903</v>
      </c>
      <c r="O22" s="110">
        <f t="shared" si="48"/>
        <v>5890.6080647090903</v>
      </c>
      <c r="P22" s="111">
        <v>554407.79020096897</v>
      </c>
      <c r="Q22" s="91"/>
      <c r="R22" s="104">
        <v>551772.24637214094</v>
      </c>
      <c r="S22" s="104">
        <v>24862.174457290901</v>
      </c>
      <c r="T22" s="110">
        <v>0</v>
      </c>
      <c r="U22" s="110">
        <v>6646.5428191090496</v>
      </c>
      <c r="V22" s="110">
        <f t="shared" si="49"/>
        <v>6646.5428191090496</v>
      </c>
      <c r="W22" s="111">
        <v>520263.52909574099</v>
      </c>
      <c r="X22" s="91"/>
      <c r="Y22" s="104">
        <v>500781.55397890002</v>
      </c>
      <c r="Z22" s="104">
        <v>24861.9937099577</v>
      </c>
      <c r="AA22" s="110">
        <v>0</v>
      </c>
      <c r="AB22" s="110">
        <v>7650.2124034326298</v>
      </c>
      <c r="AC22" s="110">
        <f t="shared" si="50"/>
        <v>7650.2124034326298</v>
      </c>
      <c r="AD22" s="111">
        <v>468269.34786550899</v>
      </c>
      <c r="AE22" s="91"/>
      <c r="AF22" s="104">
        <v>493911.05349119101</v>
      </c>
      <c r="AG22" s="104">
        <v>24861.83322851</v>
      </c>
      <c r="AH22" s="110">
        <v>0</v>
      </c>
      <c r="AI22" s="110">
        <v>7838.5536170471996</v>
      </c>
      <c r="AJ22" s="110">
        <f t="shared" si="51"/>
        <v>7838.5536170471996</v>
      </c>
      <c r="AK22" s="111">
        <v>461210.66664563399</v>
      </c>
      <c r="AL22" s="91"/>
      <c r="AM22" s="104">
        <v>470588.58144907898</v>
      </c>
      <c r="AN22" s="104">
        <v>24861.83322851</v>
      </c>
      <c r="AO22" s="110">
        <v>0</v>
      </c>
      <c r="AP22" s="110">
        <v>8732.5053755215195</v>
      </c>
      <c r="AQ22" s="110">
        <f t="shared" si="52"/>
        <v>8732.5053755215195</v>
      </c>
      <c r="AR22" s="111">
        <v>436994.24284504697</v>
      </c>
      <c r="AS22" s="91"/>
    </row>
    <row r="23" spans="2:46" customFormat="1" x14ac:dyDescent="0.25">
      <c r="B23" s="108">
        <v>60</v>
      </c>
      <c r="C23" s="109" t="s">
        <v>28</v>
      </c>
      <c r="D23" s="104">
        <v>390636.50881924998</v>
      </c>
      <c r="E23" s="104">
        <v>9272.6279597342509</v>
      </c>
      <c r="F23" s="110">
        <v>3388.3973991083599</v>
      </c>
      <c r="G23" s="110">
        <v>3576.4881778950798</v>
      </c>
      <c r="H23" s="110">
        <f t="shared" si="47"/>
        <v>6964.8855770034397</v>
      </c>
      <c r="I23" s="111">
        <v>374398.99528251297</v>
      </c>
      <c r="J23" s="91"/>
      <c r="K23" s="104">
        <v>348356.09774692898</v>
      </c>
      <c r="L23" s="104">
        <v>8599.3218255968495</v>
      </c>
      <c r="M23" s="110">
        <v>4187.8406382541598</v>
      </c>
      <c r="N23" s="110">
        <v>4417.9560485318198</v>
      </c>
      <c r="O23" s="110">
        <f t="shared" si="48"/>
        <v>8605.7966867859795</v>
      </c>
      <c r="P23" s="111">
        <v>331150.97923454701</v>
      </c>
      <c r="Q23" s="91"/>
      <c r="R23" s="104">
        <v>318266.182444876</v>
      </c>
      <c r="S23" s="104">
        <v>8643.7820761395596</v>
      </c>
      <c r="T23" s="110">
        <v>5280.3245803522796</v>
      </c>
      <c r="U23" s="110">
        <v>4984.9071143317897</v>
      </c>
      <c r="V23" s="110">
        <f t="shared" si="49"/>
        <v>10265.231694684069</v>
      </c>
      <c r="W23" s="111">
        <v>299357.16867405199</v>
      </c>
      <c r="X23" s="91"/>
      <c r="Y23" s="104">
        <v>293532.15950249002</v>
      </c>
      <c r="Z23" s="104">
        <v>8643.7192360785702</v>
      </c>
      <c r="AA23" s="110">
        <v>5556.51690257872</v>
      </c>
      <c r="AB23" s="110">
        <v>5737.6593025744696</v>
      </c>
      <c r="AC23" s="110">
        <f t="shared" si="50"/>
        <v>11294.17620515319</v>
      </c>
      <c r="AD23" s="111">
        <v>273594.264061258</v>
      </c>
      <c r="AE23" s="91"/>
      <c r="AF23" s="104">
        <v>290159.844864037</v>
      </c>
      <c r="AG23" s="104">
        <v>8643.6634418171507</v>
      </c>
      <c r="AH23" s="110">
        <v>5832.8585180460796</v>
      </c>
      <c r="AI23" s="110">
        <v>5878.9152127854004</v>
      </c>
      <c r="AJ23" s="110">
        <f t="shared" si="51"/>
        <v>11711.773730831479</v>
      </c>
      <c r="AK23" s="111">
        <v>269804.40769138897</v>
      </c>
      <c r="AL23" s="91"/>
      <c r="AM23" s="104">
        <v>277817.16361538798</v>
      </c>
      <c r="AN23" s="104">
        <v>8643.6634418171507</v>
      </c>
      <c r="AO23" s="110">
        <v>6109.1044923646596</v>
      </c>
      <c r="AP23" s="110">
        <v>6549.3790316411396</v>
      </c>
      <c r="AQ23" s="110">
        <f t="shared" si="52"/>
        <v>12658.483524005798</v>
      </c>
      <c r="AR23" s="111">
        <v>256515.01664956499</v>
      </c>
      <c r="AS23" s="91"/>
    </row>
    <row r="24" spans="2:46" customFormat="1" x14ac:dyDescent="0.25">
      <c r="B24" s="108">
        <v>307</v>
      </c>
      <c r="C24" s="109" t="s">
        <v>113</v>
      </c>
      <c r="D24" s="104">
        <v>23116609.7456313</v>
      </c>
      <c r="E24" s="104">
        <v>3375416.1438728399</v>
      </c>
      <c r="F24" s="110">
        <v>184102.925351554</v>
      </c>
      <c r="G24" s="110">
        <v>413680.465909864</v>
      </c>
      <c r="H24" s="110">
        <f t="shared" si="47"/>
        <v>597783.391261418</v>
      </c>
      <c r="I24" s="111">
        <v>19143410.210496999</v>
      </c>
      <c r="J24" s="91"/>
      <c r="K24" s="104">
        <v>21671395.7162119</v>
      </c>
      <c r="L24" s="104">
        <v>3262959.8572678501</v>
      </c>
      <c r="M24" s="110">
        <v>227539.34134514301</v>
      </c>
      <c r="N24" s="110">
        <v>511010.249613514</v>
      </c>
      <c r="O24" s="110">
        <f t="shared" si="48"/>
        <v>738549.59095865698</v>
      </c>
      <c r="P24" s="111">
        <v>17669886.2679854</v>
      </c>
      <c r="Q24" s="91"/>
      <c r="R24" s="104">
        <v>20639876.9342332</v>
      </c>
      <c r="S24" s="104">
        <v>3279830.02630061</v>
      </c>
      <c r="T24" s="110">
        <v>286897.63553247403</v>
      </c>
      <c r="U24" s="110">
        <v>576587.58955770999</v>
      </c>
      <c r="V24" s="110">
        <f t="shared" si="49"/>
        <v>863485.22509018402</v>
      </c>
      <c r="W24" s="111">
        <v>16496561.6828424</v>
      </c>
      <c r="X24" s="91"/>
      <c r="Y24" s="104">
        <v>19787751.9229411</v>
      </c>
      <c r="Z24" s="104">
        <v>3279806.1820253702</v>
      </c>
      <c r="AA24" s="110">
        <v>301904.08504010999</v>
      </c>
      <c r="AB24" s="110">
        <v>663655.92599778005</v>
      </c>
      <c r="AC24" s="110">
        <f t="shared" si="50"/>
        <v>965560.0110378901</v>
      </c>
      <c r="AD24" s="111">
        <v>15542385.7298778</v>
      </c>
      <c r="AE24" s="91"/>
      <c r="AF24" s="104">
        <v>19248288.9028759</v>
      </c>
      <c r="AG24" s="104">
        <v>3279785.0112355198</v>
      </c>
      <c r="AH24" s="110">
        <v>316918.64614716999</v>
      </c>
      <c r="AI24" s="110">
        <v>679994.52627884503</v>
      </c>
      <c r="AJ24" s="110">
        <f t="shared" si="51"/>
        <v>996913.17242601502</v>
      </c>
      <c r="AK24" s="111">
        <v>14971590.7192143</v>
      </c>
      <c r="AL24" s="91"/>
      <c r="AM24" s="104">
        <v>18895262.448031999</v>
      </c>
      <c r="AN24" s="104">
        <v>3279785.0112355198</v>
      </c>
      <c r="AO24" s="110">
        <v>331928.01075181301</v>
      </c>
      <c r="AP24" s="110">
        <v>757544.84132649202</v>
      </c>
      <c r="AQ24" s="110">
        <f t="shared" si="52"/>
        <v>1089472.8520783051</v>
      </c>
      <c r="AR24" s="111">
        <v>14526004.584718199</v>
      </c>
      <c r="AS24" s="91"/>
    </row>
    <row r="25" spans="2:46" customFormat="1" x14ac:dyDescent="0.25">
      <c r="B25" s="108">
        <v>362</v>
      </c>
      <c r="C25" s="109" t="s">
        <v>135</v>
      </c>
      <c r="D25" s="104">
        <v>2795663.41226325</v>
      </c>
      <c r="E25" s="104">
        <v>423534.90714992199</v>
      </c>
      <c r="F25" s="110">
        <v>117464.44316908999</v>
      </c>
      <c r="G25" s="110">
        <v>189553.87342843899</v>
      </c>
      <c r="H25" s="110">
        <f t="shared" si="47"/>
        <v>307018.31659752899</v>
      </c>
      <c r="I25" s="111">
        <v>2065110.1885158001</v>
      </c>
      <c r="J25" s="91"/>
      <c r="K25" s="104">
        <v>2540465.0953111099</v>
      </c>
      <c r="L25" s="104">
        <v>221032.68223118901</v>
      </c>
      <c r="M25" s="110">
        <v>145178.47545947801</v>
      </c>
      <c r="N25" s="110">
        <v>234151.67057218601</v>
      </c>
      <c r="O25" s="110">
        <f t="shared" si="48"/>
        <v>379330.14603166399</v>
      </c>
      <c r="P25" s="111">
        <v>1940102.26704825</v>
      </c>
      <c r="Q25" s="91"/>
      <c r="R25" s="104">
        <v>2507195.0201363899</v>
      </c>
      <c r="S25" s="104">
        <v>222175.46635177801</v>
      </c>
      <c r="T25" s="110">
        <v>183051.252118879</v>
      </c>
      <c r="U25" s="110">
        <v>264200.07705958502</v>
      </c>
      <c r="V25" s="110">
        <f t="shared" si="49"/>
        <v>447251.32917846402</v>
      </c>
      <c r="W25" s="111">
        <v>1837768.2246061501</v>
      </c>
      <c r="X25" s="91"/>
      <c r="Y25" s="104">
        <v>2477149.1201474098</v>
      </c>
      <c r="Z25" s="104">
        <v>222173.85114217</v>
      </c>
      <c r="AA25" s="110">
        <v>192625.919289396</v>
      </c>
      <c r="AB25" s="110">
        <v>304095.94303644699</v>
      </c>
      <c r="AC25" s="110">
        <f t="shared" si="50"/>
        <v>496721.86232584296</v>
      </c>
      <c r="AD25" s="111">
        <v>1758253.40667939</v>
      </c>
      <c r="AE25" s="91"/>
      <c r="AF25" s="104">
        <v>2462895.19174763</v>
      </c>
      <c r="AG25" s="104">
        <v>222172.41703428299</v>
      </c>
      <c r="AH25" s="110">
        <v>202205.76195893099</v>
      </c>
      <c r="AI25" s="110">
        <v>311582.50627762597</v>
      </c>
      <c r="AJ25" s="110">
        <f t="shared" si="51"/>
        <v>513788.26823655696</v>
      </c>
      <c r="AK25" s="111">
        <v>1726934.5064767899</v>
      </c>
      <c r="AL25" s="91"/>
      <c r="AM25" s="104">
        <v>2441326.1815951802</v>
      </c>
      <c r="AN25" s="104">
        <v>222172.41703428299</v>
      </c>
      <c r="AO25" s="110">
        <v>211782.28906864201</v>
      </c>
      <c r="AP25" s="110">
        <v>347117.08867698</v>
      </c>
      <c r="AQ25" s="110">
        <f t="shared" si="52"/>
        <v>558899.37774562207</v>
      </c>
      <c r="AR25" s="111">
        <v>1660254.38681528</v>
      </c>
      <c r="AS25" s="91"/>
    </row>
    <row r="26" spans="2:46" customFormat="1" x14ac:dyDescent="0.25">
      <c r="B26" s="108">
        <v>363</v>
      </c>
      <c r="C26" s="109" t="s">
        <v>2</v>
      </c>
      <c r="D26" s="104">
        <v>144162828.706305</v>
      </c>
      <c r="E26" s="104">
        <v>59367783.820053801</v>
      </c>
      <c r="F26" s="110">
        <v>1276296.35366415</v>
      </c>
      <c r="G26" s="110">
        <v>3209302.0582978502</v>
      </c>
      <c r="H26" s="110">
        <f t="shared" si="47"/>
        <v>4485598.4119620007</v>
      </c>
      <c r="I26" s="111">
        <v>80309446.474289298</v>
      </c>
      <c r="J26" s="91"/>
      <c r="K26" s="104">
        <v>135391307.049438</v>
      </c>
      <c r="L26" s="104">
        <v>55991321.387325399</v>
      </c>
      <c r="M26" s="110">
        <v>1577419.9737424001</v>
      </c>
      <c r="N26" s="110">
        <v>3964379.22754922</v>
      </c>
      <c r="O26" s="110">
        <f t="shared" si="48"/>
        <v>5541799.2012916198</v>
      </c>
      <c r="P26" s="111">
        <v>73858186.460820794</v>
      </c>
      <c r="Q26" s="91"/>
      <c r="R26" s="104">
        <v>131727581.118295</v>
      </c>
      <c r="S26" s="104">
        <v>56280807.957032301</v>
      </c>
      <c r="T26" s="110">
        <v>1988922.25859936</v>
      </c>
      <c r="U26" s="110">
        <v>4473123.3172603901</v>
      </c>
      <c r="V26" s="110">
        <f t="shared" si="49"/>
        <v>6462045.5758597497</v>
      </c>
      <c r="W26" s="111">
        <v>68984727.585402906</v>
      </c>
      <c r="X26" s="91"/>
      <c r="Y26" s="104">
        <v>128303957.639456</v>
      </c>
      <c r="Z26" s="104">
        <v>56280398.797086701</v>
      </c>
      <c r="AA26" s="110">
        <v>2092954.6999713201</v>
      </c>
      <c r="AB26" s="110">
        <v>5148592.9475101596</v>
      </c>
      <c r="AC26" s="110">
        <f t="shared" si="50"/>
        <v>7241547.6474814797</v>
      </c>
      <c r="AD26" s="111">
        <v>64782011.194888003</v>
      </c>
      <c r="AE26" s="91"/>
      <c r="AF26" s="104">
        <v>126196747.469872</v>
      </c>
      <c r="AG26" s="104">
        <v>56280035.513273597</v>
      </c>
      <c r="AH26" s="110">
        <v>2197043.3751306902</v>
      </c>
      <c r="AI26" s="110">
        <v>5275346.5842727702</v>
      </c>
      <c r="AJ26" s="110">
        <f t="shared" si="51"/>
        <v>7472389.9594034608</v>
      </c>
      <c r="AK26" s="111">
        <v>62444321.9971954</v>
      </c>
      <c r="AL26" s="91"/>
      <c r="AM26" s="104">
        <v>124436633.017405</v>
      </c>
      <c r="AN26" s="104">
        <v>56280035.513273597</v>
      </c>
      <c r="AO26" s="110">
        <v>2301096.0254573599</v>
      </c>
      <c r="AP26" s="110">
        <v>5876976.1177259795</v>
      </c>
      <c r="AQ26" s="110">
        <f t="shared" si="52"/>
        <v>8178072.1431833394</v>
      </c>
      <c r="AR26" s="111">
        <v>59978525.360947803</v>
      </c>
      <c r="AS26" s="91"/>
      <c r="AT26" s="112"/>
    </row>
    <row r="27" spans="2:46" customFormat="1" x14ac:dyDescent="0.25">
      <c r="B27" s="108">
        <v>200</v>
      </c>
      <c r="C27" s="109" t="s">
        <v>71</v>
      </c>
      <c r="D27" s="104">
        <v>27401755.821796101</v>
      </c>
      <c r="E27" s="104">
        <v>4131840.2646216098</v>
      </c>
      <c r="F27" s="110">
        <v>309473.62911856303</v>
      </c>
      <c r="G27" s="110">
        <v>631846.24476146395</v>
      </c>
      <c r="H27" s="110">
        <f t="shared" si="47"/>
        <v>941319.87388002698</v>
      </c>
      <c r="I27" s="111">
        <v>22328595.683294501</v>
      </c>
      <c r="J27" s="91"/>
      <c r="K27" s="104">
        <v>25636471.082689598</v>
      </c>
      <c r="L27" s="104">
        <v>3977805.0552170798</v>
      </c>
      <c r="M27" s="110">
        <v>382489.44496054703</v>
      </c>
      <c r="N27" s="110">
        <v>780505.56857395498</v>
      </c>
      <c r="O27" s="110">
        <f t="shared" si="48"/>
        <v>1162995.0135345021</v>
      </c>
      <c r="P27" s="111">
        <v>20495671.013937999</v>
      </c>
      <c r="Q27" s="91"/>
      <c r="R27" s="104">
        <v>24607283.887532599</v>
      </c>
      <c r="S27" s="104">
        <v>3998371.1199547201</v>
      </c>
      <c r="T27" s="110">
        <v>482269.64500550798</v>
      </c>
      <c r="U27" s="110">
        <v>880666.92353194905</v>
      </c>
      <c r="V27" s="110">
        <f t="shared" si="49"/>
        <v>1362936.5685374569</v>
      </c>
      <c r="W27" s="111">
        <v>19245976.199040402</v>
      </c>
      <c r="X27" s="91"/>
      <c r="Y27" s="104">
        <v>23526457.0127596</v>
      </c>
      <c r="Z27" s="104">
        <v>3998342.0519052399</v>
      </c>
      <c r="AA27" s="110">
        <v>507495.21043552301</v>
      </c>
      <c r="AB27" s="110">
        <v>1013653.14345482</v>
      </c>
      <c r="AC27" s="110">
        <f t="shared" si="50"/>
        <v>1521148.3538903431</v>
      </c>
      <c r="AD27" s="111">
        <v>18006966.606964</v>
      </c>
      <c r="AE27" s="91"/>
      <c r="AF27" s="104">
        <v>22844752.064454</v>
      </c>
      <c r="AG27" s="104">
        <v>3998316.2430450101</v>
      </c>
      <c r="AH27" s="110">
        <v>532734.411314875</v>
      </c>
      <c r="AI27" s="110">
        <v>1038608.35425875</v>
      </c>
      <c r="AJ27" s="110">
        <f t="shared" si="51"/>
        <v>1571342.765573625</v>
      </c>
      <c r="AK27" s="111">
        <v>17275093.0558354</v>
      </c>
      <c r="AL27" s="91"/>
      <c r="AM27" s="104">
        <v>22331434.214936301</v>
      </c>
      <c r="AN27" s="104">
        <v>3998316.2430450101</v>
      </c>
      <c r="AO27" s="110">
        <v>557964.87696930603</v>
      </c>
      <c r="AP27" s="110">
        <v>1157056.9622565999</v>
      </c>
      <c r="AQ27" s="110">
        <f t="shared" si="52"/>
        <v>1715021.8392259059</v>
      </c>
      <c r="AR27" s="111">
        <v>16618096.132665399</v>
      </c>
      <c r="AS27" s="91"/>
      <c r="AT27" s="91"/>
    </row>
    <row r="28" spans="2:46" customFormat="1" x14ac:dyDescent="0.25">
      <c r="B28" s="108">
        <v>3</v>
      </c>
      <c r="C28" s="109" t="s">
        <v>6</v>
      </c>
      <c r="D28" s="104">
        <v>5504460.5661284002</v>
      </c>
      <c r="E28" s="104">
        <v>647354.19592359103</v>
      </c>
      <c r="F28" s="110">
        <v>20330.3843946501</v>
      </c>
      <c r="G28" s="110">
        <v>63184.624476146397</v>
      </c>
      <c r="H28" s="110">
        <f t="shared" si="47"/>
        <v>83515.008870796504</v>
      </c>
      <c r="I28" s="111">
        <v>4773591.36133401</v>
      </c>
      <c r="J28" s="91"/>
      <c r="K28" s="104">
        <v>5176002.84111086</v>
      </c>
      <c r="L28" s="104">
        <v>703504.14193357399</v>
      </c>
      <c r="M28" s="110">
        <v>25127.043829524999</v>
      </c>
      <c r="N28" s="110">
        <v>78050.556857395495</v>
      </c>
      <c r="O28" s="110">
        <f t="shared" si="48"/>
        <v>103177.60068692049</v>
      </c>
      <c r="P28" s="111">
        <v>4369321.0984903602</v>
      </c>
      <c r="Q28" s="91"/>
      <c r="R28" s="104">
        <v>4865057.2407764401</v>
      </c>
      <c r="S28" s="104">
        <v>707141.40206205298</v>
      </c>
      <c r="T28" s="110">
        <v>31681.947482113599</v>
      </c>
      <c r="U28" s="110">
        <v>88066.6923531949</v>
      </c>
      <c r="V28" s="110">
        <f t="shared" si="49"/>
        <v>119748.6398353085</v>
      </c>
      <c r="W28" s="111">
        <v>4038167.1988790799</v>
      </c>
      <c r="X28" s="91"/>
      <c r="Y28" s="104">
        <v>4618145.2625767998</v>
      </c>
      <c r="Z28" s="104">
        <v>707136.26116326102</v>
      </c>
      <c r="AA28" s="110">
        <v>33339.101415472302</v>
      </c>
      <c r="AB28" s="110">
        <v>101365.31434548199</v>
      </c>
      <c r="AC28" s="110">
        <f t="shared" si="50"/>
        <v>134704.41576095429</v>
      </c>
      <c r="AD28" s="111">
        <v>3776304.58565258</v>
      </c>
      <c r="AE28" s="91"/>
      <c r="AF28" s="104">
        <v>4441089.2902972298</v>
      </c>
      <c r="AG28" s="104">
        <v>707131.69667610701</v>
      </c>
      <c r="AH28" s="110">
        <v>34997.151108276397</v>
      </c>
      <c r="AI28" s="110">
        <v>103860.835425875</v>
      </c>
      <c r="AJ28" s="110">
        <f t="shared" si="51"/>
        <v>138857.98653415139</v>
      </c>
      <c r="AK28" s="111">
        <v>3595099.60708697</v>
      </c>
      <c r="AL28" s="91"/>
      <c r="AM28" s="104">
        <v>4291302.3599677002</v>
      </c>
      <c r="AN28" s="104">
        <v>707131.69667610701</v>
      </c>
      <c r="AO28" s="110">
        <v>36654.626954188003</v>
      </c>
      <c r="AP28" s="110">
        <v>115705.69622565999</v>
      </c>
      <c r="AQ28" s="110">
        <f t="shared" si="52"/>
        <v>152360.323179848</v>
      </c>
      <c r="AR28" s="111">
        <v>3431810.3401117399</v>
      </c>
      <c r="AS28" s="91"/>
      <c r="AT28" s="91"/>
    </row>
    <row r="29" spans="2:46" customFormat="1" x14ac:dyDescent="0.25">
      <c r="B29" s="108">
        <v>202</v>
      </c>
      <c r="C29" s="109" t="s">
        <v>72</v>
      </c>
      <c r="D29" s="104">
        <v>44893153.212716296</v>
      </c>
      <c r="E29" s="104">
        <v>10540545.644375401</v>
      </c>
      <c r="F29" s="110">
        <v>598616.87384247605</v>
      </c>
      <c r="G29" s="110">
        <v>1286343.5813162599</v>
      </c>
      <c r="H29" s="110">
        <f t="shared" si="47"/>
        <v>1884960.4551587361</v>
      </c>
      <c r="I29" s="111">
        <v>32467647.113182198</v>
      </c>
      <c r="J29" s="91"/>
      <c r="K29" s="104">
        <v>43086560.392108999</v>
      </c>
      <c r="L29" s="104">
        <v>10999739.628174201</v>
      </c>
      <c r="M29" s="110">
        <v>739851.846091568</v>
      </c>
      <c r="N29" s="110">
        <v>1588991.52545528</v>
      </c>
      <c r="O29" s="110">
        <f t="shared" si="48"/>
        <v>2328843.3715468477</v>
      </c>
      <c r="P29" s="111">
        <v>29757977.392387901</v>
      </c>
      <c r="Q29" s="91"/>
      <c r="R29" s="104">
        <v>41472795.079311401</v>
      </c>
      <c r="S29" s="104">
        <v>11056610.529123301</v>
      </c>
      <c r="T29" s="110">
        <v>932857.34252890199</v>
      </c>
      <c r="U29" s="110">
        <v>1792904.9254546701</v>
      </c>
      <c r="V29" s="110">
        <f t="shared" si="49"/>
        <v>2725762.2679835721</v>
      </c>
      <c r="W29" s="111">
        <v>27690422.282204501</v>
      </c>
      <c r="X29" s="91"/>
      <c r="Y29" s="104">
        <v>40174796.900114298</v>
      </c>
      <c r="Z29" s="104">
        <v>11056530.147864999</v>
      </c>
      <c r="AA29" s="110">
        <v>981651.31945557403</v>
      </c>
      <c r="AB29" s="110">
        <v>2063644.7958259501</v>
      </c>
      <c r="AC29" s="110">
        <f t="shared" si="50"/>
        <v>3045296.1152815241</v>
      </c>
      <c r="AD29" s="111">
        <v>26072970.636967801</v>
      </c>
      <c r="AE29" s="91"/>
      <c r="AF29" s="104">
        <v>39390443.120411903</v>
      </c>
      <c r="AG29" s="104">
        <v>11056458.7791733</v>
      </c>
      <c r="AH29" s="110">
        <v>1030471.67152147</v>
      </c>
      <c r="AI29" s="110">
        <v>2114449.8381984802</v>
      </c>
      <c r="AJ29" s="110">
        <f t="shared" si="51"/>
        <v>3144921.5097199501</v>
      </c>
      <c r="AK29" s="111">
        <v>25189062.831518698</v>
      </c>
      <c r="AL29" s="91"/>
      <c r="AM29" s="104">
        <v>38746848.262043796</v>
      </c>
      <c r="AN29" s="104">
        <v>11056458.7791733</v>
      </c>
      <c r="AO29" s="110">
        <v>1079275.12698442</v>
      </c>
      <c r="AP29" s="110">
        <v>2355593.32504693</v>
      </c>
      <c r="AQ29" s="110">
        <f t="shared" si="52"/>
        <v>3434868.4520313498</v>
      </c>
      <c r="AR29" s="111">
        <v>24255521.030839201</v>
      </c>
      <c r="AS29" s="91"/>
      <c r="AT29" s="91"/>
    </row>
    <row r="30" spans="2:46" customFormat="1" x14ac:dyDescent="0.25">
      <c r="B30" s="108">
        <v>106</v>
      </c>
      <c r="C30" s="109" t="s">
        <v>43</v>
      </c>
      <c r="D30" s="104">
        <v>3625355.8393002502</v>
      </c>
      <c r="E30" s="104">
        <v>3113095.6008039899</v>
      </c>
      <c r="F30" s="110">
        <v>156995.74615868699</v>
      </c>
      <c r="G30" s="110">
        <v>355264.49233757798</v>
      </c>
      <c r="H30" s="110">
        <f t="shared" si="47"/>
        <v>512260.23849626497</v>
      </c>
      <c r="I30" s="111">
        <v>0</v>
      </c>
      <c r="J30" s="91"/>
      <c r="K30" s="104">
        <v>3596173.5574489501</v>
      </c>
      <c r="L30" s="104">
        <v>2963286.6403890098</v>
      </c>
      <c r="M30" s="110">
        <v>194036.61623910899</v>
      </c>
      <c r="N30" s="110">
        <v>438850.30082082702</v>
      </c>
      <c r="O30" s="110">
        <f t="shared" si="48"/>
        <v>632886.91705993598</v>
      </c>
      <c r="P30" s="111">
        <v>0</v>
      </c>
      <c r="Q30" s="91"/>
      <c r="R30" s="104">
        <v>3718429.9165853299</v>
      </c>
      <c r="S30" s="104">
        <v>2978607.4376720502</v>
      </c>
      <c r="T30" s="110">
        <v>244655.038889655</v>
      </c>
      <c r="U30" s="110">
        <v>495167.44002362399</v>
      </c>
      <c r="V30" s="110">
        <f t="shared" si="49"/>
        <v>739822.47891327902</v>
      </c>
      <c r="W30" s="111">
        <v>0</v>
      </c>
      <c r="X30" s="91"/>
      <c r="Y30" s="104">
        <v>3805978.5571520599</v>
      </c>
      <c r="Z30" s="104">
        <v>2978585.7832768499</v>
      </c>
      <c r="AA30" s="110">
        <v>257451.949819481</v>
      </c>
      <c r="AB30" s="110">
        <v>569940.82405573095</v>
      </c>
      <c r="AC30" s="110">
        <f t="shared" si="50"/>
        <v>827392.77387521195</v>
      </c>
      <c r="AD30" s="111">
        <v>0</v>
      </c>
      <c r="AE30" s="91"/>
      <c r="AF30" s="104">
        <v>3832794.5793045098</v>
      </c>
      <c r="AG30" s="104">
        <v>2978566.55683169</v>
      </c>
      <c r="AH30" s="110">
        <v>270255.77800280199</v>
      </c>
      <c r="AI30" s="110">
        <v>583972.24447001703</v>
      </c>
      <c r="AJ30" s="110">
        <f t="shared" si="51"/>
        <v>854228.02247281908</v>
      </c>
      <c r="AK30" s="111">
        <v>0</v>
      </c>
      <c r="AL30" s="91"/>
      <c r="AM30" s="104">
        <v>3912193.3821209399</v>
      </c>
      <c r="AN30" s="104">
        <v>2978566.55683169</v>
      </c>
      <c r="AO30" s="110">
        <v>283055.174812896</v>
      </c>
      <c r="AP30" s="110">
        <v>650571.65047635301</v>
      </c>
      <c r="AQ30" s="110">
        <f t="shared" si="52"/>
        <v>933626.82528924895</v>
      </c>
      <c r="AR30" s="111">
        <v>0</v>
      </c>
      <c r="AS30" s="91"/>
      <c r="AT30" s="91"/>
    </row>
    <row r="31" spans="2:46" customFormat="1" x14ac:dyDescent="0.25">
      <c r="B31" s="108">
        <v>743</v>
      </c>
      <c r="C31" s="109" t="s">
        <v>239</v>
      </c>
      <c r="D31" s="104">
        <v>2180828.2384335301</v>
      </c>
      <c r="E31" s="104">
        <v>108748.001432394</v>
      </c>
      <c r="F31" s="110">
        <v>6776.7947982167098</v>
      </c>
      <c r="G31" s="110">
        <v>42917.858134740898</v>
      </c>
      <c r="H31" s="110">
        <f t="shared" si="47"/>
        <v>49694.652932957608</v>
      </c>
      <c r="I31" s="111">
        <v>2022385.5840681801</v>
      </c>
      <c r="J31" s="91"/>
      <c r="K31" s="104">
        <v>2013339.2740909001</v>
      </c>
      <c r="L31" s="104">
        <v>90952.212207489298</v>
      </c>
      <c r="M31" s="110">
        <v>8375.6812765083196</v>
      </c>
      <c r="N31" s="110">
        <v>53015.472582381801</v>
      </c>
      <c r="O31" s="110">
        <f t="shared" si="48"/>
        <v>61391.153858890117</v>
      </c>
      <c r="P31" s="111">
        <v>1860995.9080245199</v>
      </c>
      <c r="Q31" s="91"/>
      <c r="R31" s="104">
        <v>1918462.00487852</v>
      </c>
      <c r="S31" s="104">
        <v>91422.4537246892</v>
      </c>
      <c r="T31" s="110">
        <v>10560.649160704599</v>
      </c>
      <c r="U31" s="110">
        <v>59818.8853719814</v>
      </c>
      <c r="V31" s="110">
        <f t="shared" si="49"/>
        <v>70379.534532685997</v>
      </c>
      <c r="W31" s="111">
        <v>1756660.0166211401</v>
      </c>
      <c r="X31" s="91"/>
      <c r="Y31" s="104">
        <v>1766363.5568826301</v>
      </c>
      <c r="Z31" s="104">
        <v>91421.789085932993</v>
      </c>
      <c r="AA31" s="110">
        <v>11113.0338051574</v>
      </c>
      <c r="AB31" s="110">
        <v>68851.911630893694</v>
      </c>
      <c r="AC31" s="110">
        <f t="shared" si="50"/>
        <v>79964.945436051086</v>
      </c>
      <c r="AD31" s="111">
        <v>1594976.8223606499</v>
      </c>
      <c r="AE31" s="91"/>
      <c r="AF31" s="104">
        <v>1713328.1913767301</v>
      </c>
      <c r="AG31" s="104">
        <v>91421.198968292607</v>
      </c>
      <c r="AH31" s="110">
        <v>11665.717036092199</v>
      </c>
      <c r="AI31" s="110">
        <v>70546.982553424794</v>
      </c>
      <c r="AJ31" s="110">
        <f t="shared" si="51"/>
        <v>82212.699589516997</v>
      </c>
      <c r="AK31" s="111">
        <v>1539694.29281892</v>
      </c>
      <c r="AL31" s="91"/>
      <c r="AM31" s="104">
        <v>1651291.0958330999</v>
      </c>
      <c r="AN31" s="104">
        <v>91421.198968292607</v>
      </c>
      <c r="AO31" s="110">
        <v>12218.208984729299</v>
      </c>
      <c r="AP31" s="110">
        <v>78592.548379693704</v>
      </c>
      <c r="AQ31" s="110">
        <f t="shared" si="52"/>
        <v>90810.757364423</v>
      </c>
      <c r="AR31" s="111">
        <v>1469059.13950039</v>
      </c>
      <c r="AS31" s="91"/>
      <c r="AT31" s="91"/>
    </row>
    <row r="32" spans="2:46" customFormat="1" x14ac:dyDescent="0.25">
      <c r="B32" s="108">
        <v>744</v>
      </c>
      <c r="C32" s="109" t="s">
        <v>240</v>
      </c>
      <c r="D32" s="104">
        <v>86806.601400138694</v>
      </c>
      <c r="E32" s="104">
        <v>69237.645141974499</v>
      </c>
      <c r="F32" s="110">
        <v>5647.3289985139299</v>
      </c>
      <c r="G32" s="110">
        <v>11921.6272596503</v>
      </c>
      <c r="H32" s="110">
        <f t="shared" si="47"/>
        <v>17568.956258164231</v>
      </c>
      <c r="I32" s="111">
        <v>0</v>
      </c>
      <c r="J32" s="91"/>
      <c r="K32" s="104">
        <v>86767.156562698001</v>
      </c>
      <c r="L32" s="104">
        <v>65060.902003834999</v>
      </c>
      <c r="M32" s="110">
        <v>6979.7343970902702</v>
      </c>
      <c r="N32" s="110">
        <v>14726.5201617727</v>
      </c>
      <c r="O32" s="110">
        <f t="shared" si="48"/>
        <v>21706.254558862969</v>
      </c>
      <c r="P32" s="111">
        <v>0</v>
      </c>
      <c r="Q32" s="91"/>
      <c r="R32" s="104">
        <v>90814.178173126405</v>
      </c>
      <c r="S32" s="104">
        <v>65397.280158100002</v>
      </c>
      <c r="T32" s="110">
        <v>8800.5409672537899</v>
      </c>
      <c r="U32" s="110">
        <v>16616.357047772599</v>
      </c>
      <c r="V32" s="110">
        <f t="shared" si="49"/>
        <v>25416.898015026389</v>
      </c>
      <c r="W32" s="111">
        <v>0</v>
      </c>
      <c r="X32" s="91"/>
      <c r="Y32" s="104">
        <v>93783.197234528401</v>
      </c>
      <c r="Z32" s="104">
        <v>65396.804721649001</v>
      </c>
      <c r="AA32" s="110">
        <v>9260.8615042978709</v>
      </c>
      <c r="AB32" s="110">
        <v>19125.531008581602</v>
      </c>
      <c r="AC32" s="110">
        <f t="shared" si="50"/>
        <v>28386.392512879473</v>
      </c>
      <c r="AD32" s="111">
        <v>0</v>
      </c>
      <c r="AE32" s="91"/>
      <c r="AF32" s="104">
        <v>94714.197498461799</v>
      </c>
      <c r="AG32" s="104">
        <v>65396.3825924337</v>
      </c>
      <c r="AH32" s="110">
        <v>9721.4308634101308</v>
      </c>
      <c r="AI32" s="110">
        <v>19596.384042618</v>
      </c>
      <c r="AJ32" s="110">
        <f t="shared" si="51"/>
        <v>29317.814906028128</v>
      </c>
      <c r="AK32" s="111">
        <v>0</v>
      </c>
      <c r="AL32" s="91"/>
      <c r="AM32" s="104">
        <v>97409.486851845199</v>
      </c>
      <c r="AN32" s="104">
        <v>65396.3825924337</v>
      </c>
      <c r="AO32" s="110">
        <v>10181.8408206078</v>
      </c>
      <c r="AP32" s="110">
        <v>21831.263438803799</v>
      </c>
      <c r="AQ32" s="110">
        <f t="shared" si="52"/>
        <v>32013.104259411601</v>
      </c>
      <c r="AR32" s="111">
        <v>0</v>
      </c>
      <c r="AS32" s="91"/>
      <c r="AT32" s="91"/>
    </row>
    <row r="33" spans="2:44" customFormat="1" x14ac:dyDescent="0.25">
      <c r="B33" s="108">
        <v>308</v>
      </c>
      <c r="C33" s="109" t="s">
        <v>114</v>
      </c>
      <c r="D33" s="104">
        <v>1324892.8107442399</v>
      </c>
      <c r="E33" s="104">
        <v>252881.64270926101</v>
      </c>
      <c r="F33" s="110">
        <v>19200.918594947401</v>
      </c>
      <c r="G33" s="110">
        <v>27419.742697195601</v>
      </c>
      <c r="H33" s="110">
        <f t="shared" si="47"/>
        <v>46620.661292143006</v>
      </c>
      <c r="I33" s="111">
        <v>1025390.5067428401</v>
      </c>
      <c r="J33" s="91"/>
      <c r="K33" s="104">
        <v>1244850.00551096</v>
      </c>
      <c r="L33" s="104">
        <v>231967.658808123</v>
      </c>
      <c r="M33" s="110">
        <v>23731.096950106901</v>
      </c>
      <c r="N33" s="110">
        <v>33870.996372077301</v>
      </c>
      <c r="O33" s="110">
        <f t="shared" si="48"/>
        <v>57602.093322184199</v>
      </c>
      <c r="P33" s="111">
        <v>955280.25338064798</v>
      </c>
      <c r="Q33" s="91"/>
      <c r="R33" s="104">
        <v>1210934.93977035</v>
      </c>
      <c r="S33" s="104">
        <v>233166.97899145601</v>
      </c>
      <c r="T33" s="110">
        <v>29921.839288662901</v>
      </c>
      <c r="U33" s="110">
        <v>38217.621209876997</v>
      </c>
      <c r="V33" s="110">
        <f t="shared" si="49"/>
        <v>68139.460498539906</v>
      </c>
      <c r="W33" s="111">
        <v>909628.50028034905</v>
      </c>
      <c r="X33" s="91"/>
      <c r="Y33" s="104">
        <v>1184385.0986779099</v>
      </c>
      <c r="Z33" s="104">
        <v>233165.28387385001</v>
      </c>
      <c r="AA33" s="110">
        <v>31486.929114612802</v>
      </c>
      <c r="AB33" s="110">
        <v>43988.721319737597</v>
      </c>
      <c r="AC33" s="110">
        <f t="shared" si="50"/>
        <v>75475.650434350391</v>
      </c>
      <c r="AD33" s="111">
        <v>875744.16436971002</v>
      </c>
      <c r="AE33" s="91"/>
      <c r="AF33" s="104">
        <v>1160561.1931226801</v>
      </c>
      <c r="AG33" s="104">
        <v>233163.778817468</v>
      </c>
      <c r="AH33" s="110">
        <v>33052.8649355944</v>
      </c>
      <c r="AI33" s="110">
        <v>45071.683298021402</v>
      </c>
      <c r="AJ33" s="110">
        <f t="shared" si="51"/>
        <v>78124.548233615802</v>
      </c>
      <c r="AK33" s="111">
        <v>849272.866071595</v>
      </c>
      <c r="AL33" s="91"/>
      <c r="AM33" s="104">
        <v>1144752.06280318</v>
      </c>
      <c r="AN33" s="104">
        <v>233163.778817468</v>
      </c>
      <c r="AO33" s="110">
        <v>34618.2587900664</v>
      </c>
      <c r="AP33" s="110">
        <v>50211.9059092487</v>
      </c>
      <c r="AQ33" s="110">
        <f t="shared" si="52"/>
        <v>84830.164699315093</v>
      </c>
      <c r="AR33" s="111">
        <v>826758.11928639805</v>
      </c>
    </row>
    <row r="34" spans="2:44" customFormat="1" x14ac:dyDescent="0.25">
      <c r="B34" s="108">
        <v>489</v>
      </c>
      <c r="C34" s="109" t="s">
        <v>174</v>
      </c>
      <c r="D34" s="104">
        <v>286838.69695115997</v>
      </c>
      <c r="E34" s="104">
        <v>172389.23300455301</v>
      </c>
      <c r="F34" s="110">
        <v>42919.700388705802</v>
      </c>
      <c r="G34" s="110">
        <v>71529.763557901606</v>
      </c>
      <c r="H34" s="110">
        <f t="shared" si="47"/>
        <v>114449.4639466074</v>
      </c>
      <c r="I34" s="111">
        <v>0</v>
      </c>
      <c r="J34" s="91"/>
      <c r="K34" s="104">
        <v>262041.97323792501</v>
      </c>
      <c r="L34" s="104">
        <v>120636.870849403</v>
      </c>
      <c r="M34" s="110">
        <v>53045.981417886003</v>
      </c>
      <c r="N34" s="110">
        <v>88359.120970636402</v>
      </c>
      <c r="O34" s="110">
        <f t="shared" si="48"/>
        <v>141405.10238852241</v>
      </c>
      <c r="P34" s="111">
        <v>0</v>
      </c>
      <c r="Q34" s="91"/>
      <c r="R34" s="104">
        <v>287842.841753649</v>
      </c>
      <c r="S34" s="104">
        <v>121260.58811588401</v>
      </c>
      <c r="T34" s="110">
        <v>66884.111351128799</v>
      </c>
      <c r="U34" s="110">
        <v>99698.142286635702</v>
      </c>
      <c r="V34" s="110">
        <f t="shared" si="49"/>
        <v>166582.25363776449</v>
      </c>
      <c r="W34" s="111">
        <v>0</v>
      </c>
      <c r="X34" s="91"/>
      <c r="Y34" s="104">
        <v>306395.44003885402</v>
      </c>
      <c r="Z34" s="104">
        <v>121259.706554701</v>
      </c>
      <c r="AA34" s="110">
        <v>70382.547432663807</v>
      </c>
      <c r="AB34" s="110">
        <v>114753.186051489</v>
      </c>
      <c r="AC34" s="110">
        <f t="shared" si="50"/>
        <v>185135.73348415282</v>
      </c>
      <c r="AD34" s="111">
        <v>0</v>
      </c>
      <c r="AE34" s="91"/>
      <c r="AF34" s="104">
        <v>312720.10265419498</v>
      </c>
      <c r="AG34" s="104">
        <v>121258.92383657</v>
      </c>
      <c r="AH34" s="110">
        <v>73882.874561916993</v>
      </c>
      <c r="AI34" s="110">
        <v>117578.304255708</v>
      </c>
      <c r="AJ34" s="110">
        <f t="shared" si="51"/>
        <v>191461.17881762498</v>
      </c>
      <c r="AK34" s="111">
        <v>0</v>
      </c>
      <c r="AL34" s="91"/>
      <c r="AM34" s="104">
        <v>329628.49470601202</v>
      </c>
      <c r="AN34" s="104">
        <v>121258.92383657</v>
      </c>
      <c r="AO34" s="110">
        <v>77381.990236619007</v>
      </c>
      <c r="AP34" s="110">
        <v>130987.580632823</v>
      </c>
      <c r="AQ34" s="110">
        <f t="shared" si="52"/>
        <v>208369.57086944202</v>
      </c>
      <c r="AR34" s="111">
        <v>0</v>
      </c>
    </row>
    <row r="35" spans="2:44" customFormat="1" x14ac:dyDescent="0.25">
      <c r="B35" s="108">
        <v>203</v>
      </c>
      <c r="C35" s="109" t="s">
        <v>73</v>
      </c>
      <c r="D35" s="104">
        <v>3052782.27543406</v>
      </c>
      <c r="E35" s="104">
        <v>235055.95958158799</v>
      </c>
      <c r="F35" s="110">
        <v>68897.413781869895</v>
      </c>
      <c r="G35" s="110">
        <v>96565.180803167095</v>
      </c>
      <c r="H35" s="110">
        <f t="shared" si="47"/>
        <v>165462.59458503698</v>
      </c>
      <c r="I35" s="111">
        <v>2652263.7212674399</v>
      </c>
      <c r="J35" s="91"/>
      <c r="K35" s="104">
        <v>2792547.8509102799</v>
      </c>
      <c r="L35" s="104">
        <v>135547.83679801601</v>
      </c>
      <c r="M35" s="110">
        <v>85152.759644501304</v>
      </c>
      <c r="N35" s="110">
        <v>119284.81331035899</v>
      </c>
      <c r="O35" s="110">
        <f t="shared" si="48"/>
        <v>204437.57295486028</v>
      </c>
      <c r="P35" s="111">
        <v>2452562.4411574001</v>
      </c>
      <c r="Q35" s="91"/>
      <c r="R35" s="104">
        <v>2629919.71561646</v>
      </c>
      <c r="S35" s="104">
        <v>136248.64680452499</v>
      </c>
      <c r="T35" s="110">
        <v>107366.599800496</v>
      </c>
      <c r="U35" s="110">
        <v>134592.49208695799</v>
      </c>
      <c r="V35" s="110">
        <f t="shared" si="49"/>
        <v>241959.09188745398</v>
      </c>
      <c r="W35" s="111">
        <v>2251711.9769244902</v>
      </c>
      <c r="X35" s="91"/>
      <c r="Y35" s="104">
        <v>2497204.1697519398</v>
      </c>
      <c r="Z35" s="104">
        <v>136247.65628056199</v>
      </c>
      <c r="AA35" s="110">
        <v>112982.51035243399</v>
      </c>
      <c r="AB35" s="110">
        <v>154916.80116951099</v>
      </c>
      <c r="AC35" s="110">
        <f t="shared" si="50"/>
        <v>267899.311521945</v>
      </c>
      <c r="AD35" s="111">
        <v>2093057.2019494299</v>
      </c>
      <c r="AE35" s="91"/>
      <c r="AF35" s="104">
        <v>2427410.4969263501</v>
      </c>
      <c r="AG35" s="104">
        <v>136246.776816856</v>
      </c>
      <c r="AH35" s="110">
        <v>118601.456533604</v>
      </c>
      <c r="AI35" s="110">
        <v>158730.71074520599</v>
      </c>
      <c r="AJ35" s="110">
        <f t="shared" si="51"/>
        <v>277332.16727881</v>
      </c>
      <c r="AK35" s="111">
        <v>2013831.5528306901</v>
      </c>
      <c r="AL35" s="91"/>
      <c r="AM35" s="104">
        <v>2347032.31867204</v>
      </c>
      <c r="AN35" s="104">
        <v>136246.776816856</v>
      </c>
      <c r="AO35" s="110">
        <v>124218.458011415</v>
      </c>
      <c r="AP35" s="110">
        <v>176833.23385431099</v>
      </c>
      <c r="AQ35" s="110">
        <f t="shared" si="52"/>
        <v>301051.69186572602</v>
      </c>
      <c r="AR35" s="111">
        <v>1909733.8499894601</v>
      </c>
    </row>
    <row r="36" spans="2:44" customFormat="1" x14ac:dyDescent="0.25">
      <c r="B36" s="108">
        <v>5</v>
      </c>
      <c r="C36" s="109" t="s">
        <v>7</v>
      </c>
      <c r="D36" s="104">
        <v>1432327.3584809201</v>
      </c>
      <c r="E36" s="104">
        <v>155122.02596491601</v>
      </c>
      <c r="F36" s="110">
        <v>23718.781793758499</v>
      </c>
      <c r="G36" s="110">
        <v>44110.020860705998</v>
      </c>
      <c r="H36" s="110">
        <f t="shared" si="47"/>
        <v>67828.802654464496</v>
      </c>
      <c r="I36" s="111">
        <v>1209376.5298615401</v>
      </c>
      <c r="J36" s="91"/>
      <c r="K36" s="104">
        <v>1375062.6011039501</v>
      </c>
      <c r="L36" s="104">
        <v>169500.598110614</v>
      </c>
      <c r="M36" s="110">
        <v>29314.884467779098</v>
      </c>
      <c r="N36" s="110">
        <v>54488.124598559101</v>
      </c>
      <c r="O36" s="110">
        <f t="shared" si="48"/>
        <v>83803.0090663382</v>
      </c>
      <c r="P36" s="111">
        <v>1121758.9939270001</v>
      </c>
      <c r="Q36" s="91"/>
      <c r="R36" s="104">
        <v>1340554.0102555801</v>
      </c>
      <c r="S36" s="104">
        <v>170376.95082911599</v>
      </c>
      <c r="T36" s="110">
        <v>36962.272062465898</v>
      </c>
      <c r="U36" s="110">
        <v>61480.521076758698</v>
      </c>
      <c r="V36" s="110">
        <f t="shared" si="49"/>
        <v>98442.793139224596</v>
      </c>
      <c r="W36" s="111">
        <v>1071734.26628724</v>
      </c>
      <c r="X36" s="91"/>
      <c r="Y36" s="104">
        <v>1278217.8995382299</v>
      </c>
      <c r="Z36" s="104">
        <v>170375.71219330901</v>
      </c>
      <c r="AA36" s="110">
        <v>38895.618318050998</v>
      </c>
      <c r="AB36" s="110">
        <v>70764.464731751796</v>
      </c>
      <c r="AC36" s="110">
        <f t="shared" si="50"/>
        <v>109660.08304980279</v>
      </c>
      <c r="AD36" s="111">
        <v>998182.10429511499</v>
      </c>
      <c r="AE36" s="91"/>
      <c r="AF36" s="104">
        <v>1254841.91392958</v>
      </c>
      <c r="AG36" s="104">
        <v>170374.612436739</v>
      </c>
      <c r="AH36" s="110">
        <v>40830.009626322499</v>
      </c>
      <c r="AI36" s="110">
        <v>72506.620957686595</v>
      </c>
      <c r="AJ36" s="110">
        <f t="shared" si="51"/>
        <v>113336.63058400909</v>
      </c>
      <c r="AK36" s="111">
        <v>971130.67090883094</v>
      </c>
      <c r="AL36" s="91"/>
      <c r="AM36" s="104">
        <v>1240875.2095228899</v>
      </c>
      <c r="AN36" s="104">
        <v>170374.612436739</v>
      </c>
      <c r="AO36" s="110">
        <v>42763.7314465526</v>
      </c>
      <c r="AP36" s="110">
        <v>80775.674723574106</v>
      </c>
      <c r="AQ36" s="110">
        <f t="shared" si="52"/>
        <v>123539.40617012671</v>
      </c>
      <c r="AR36" s="111">
        <v>946961.19091601996</v>
      </c>
    </row>
    <row r="37" spans="2:44" customFormat="1" x14ac:dyDescent="0.25">
      <c r="B37" s="108">
        <v>888</v>
      </c>
      <c r="C37" s="109" t="s">
        <v>289</v>
      </c>
      <c r="D37" s="104">
        <v>2081053.2093438799</v>
      </c>
      <c r="E37" s="104">
        <v>328727.89020381699</v>
      </c>
      <c r="F37" s="110">
        <v>24848.247593461299</v>
      </c>
      <c r="G37" s="110">
        <v>30996.2308750907</v>
      </c>
      <c r="H37" s="110">
        <f t="shared" si="47"/>
        <v>55844.478468551999</v>
      </c>
      <c r="I37" s="111">
        <v>1696480.84067151</v>
      </c>
      <c r="J37" s="91"/>
      <c r="K37" s="104">
        <v>1953395.83773196</v>
      </c>
      <c r="L37" s="104">
        <v>304451.58619589102</v>
      </c>
      <c r="M37" s="110">
        <v>30710.8313471972</v>
      </c>
      <c r="N37" s="110">
        <v>38288.952420609101</v>
      </c>
      <c r="O37" s="110">
        <f t="shared" si="48"/>
        <v>68999.783767806308</v>
      </c>
      <c r="P37" s="111">
        <v>1579944.46776826</v>
      </c>
      <c r="Q37" s="91"/>
      <c r="R37" s="104">
        <v>1816529.18756177</v>
      </c>
      <c r="S37" s="104">
        <v>306025.66309112997</v>
      </c>
      <c r="T37" s="110">
        <v>38722.380255916702</v>
      </c>
      <c r="U37" s="110">
        <v>43202.528324208797</v>
      </c>
      <c r="V37" s="110">
        <f t="shared" si="49"/>
        <v>81924.908580125499</v>
      </c>
      <c r="W37" s="111">
        <v>1428578.6158905199</v>
      </c>
      <c r="X37" s="91"/>
      <c r="Y37" s="104">
        <v>1731158.1987953701</v>
      </c>
      <c r="Z37" s="104">
        <v>306023.43829286902</v>
      </c>
      <c r="AA37" s="110">
        <v>40747.7906189106</v>
      </c>
      <c r="AB37" s="110">
        <v>49726.380622312099</v>
      </c>
      <c r="AC37" s="110">
        <f t="shared" si="50"/>
        <v>90474.171241222706</v>
      </c>
      <c r="AD37" s="111">
        <v>1334660.5892612799</v>
      </c>
      <c r="AE37" s="91"/>
      <c r="AF37" s="104">
        <v>1669924.6055626799</v>
      </c>
      <c r="AG37" s="104">
        <v>306021.462945076</v>
      </c>
      <c r="AH37" s="110">
        <v>42774.295799004503</v>
      </c>
      <c r="AI37" s="110">
        <v>50950.598510806798</v>
      </c>
      <c r="AJ37" s="110">
        <f t="shared" si="51"/>
        <v>93724.894309811294</v>
      </c>
      <c r="AK37" s="111">
        <v>1270178.2483077899</v>
      </c>
      <c r="AL37" s="91"/>
      <c r="AM37" s="104">
        <v>1585709.47937353</v>
      </c>
      <c r="AN37" s="104">
        <v>306021.462945076</v>
      </c>
      <c r="AO37" s="110">
        <v>44800.099610674202</v>
      </c>
      <c r="AP37" s="110">
        <v>56761.284940889898</v>
      </c>
      <c r="AQ37" s="110">
        <f t="shared" si="52"/>
        <v>101561.3845515641</v>
      </c>
      <c r="AR37" s="111">
        <v>1178126.6318768901</v>
      </c>
    </row>
    <row r="38" spans="2:44" customFormat="1" x14ac:dyDescent="0.25">
      <c r="B38" s="108">
        <v>370</v>
      </c>
      <c r="C38" s="109" t="s">
        <v>136</v>
      </c>
      <c r="D38" s="104">
        <v>446106.09231082798</v>
      </c>
      <c r="E38" s="104">
        <v>29114.179431801302</v>
      </c>
      <c r="F38" s="110">
        <v>11294.6579970279</v>
      </c>
      <c r="G38" s="110">
        <v>22651.091793335501</v>
      </c>
      <c r="H38" s="110">
        <f t="shared" si="47"/>
        <v>33945.749790363399</v>
      </c>
      <c r="I38" s="111">
        <v>383046.16308866302</v>
      </c>
      <c r="J38" s="91"/>
      <c r="K38" s="104">
        <v>419728.91526858701</v>
      </c>
      <c r="L38" s="104">
        <v>22309.745800377499</v>
      </c>
      <c r="M38" s="110">
        <v>13959.4687941805</v>
      </c>
      <c r="N38" s="110">
        <v>27980.388307368201</v>
      </c>
      <c r="O38" s="110">
        <f t="shared" si="48"/>
        <v>41939.857101548703</v>
      </c>
      <c r="P38" s="111">
        <v>355479.31236666098</v>
      </c>
      <c r="Q38" s="91"/>
      <c r="R38" s="104">
        <v>384172.18744736299</v>
      </c>
      <c r="S38" s="104">
        <v>22425.0917436909</v>
      </c>
      <c r="T38" s="110">
        <v>17601.081934507602</v>
      </c>
      <c r="U38" s="110">
        <v>31571.078390768002</v>
      </c>
      <c r="V38" s="110">
        <f t="shared" si="49"/>
        <v>49172.160325275603</v>
      </c>
      <c r="W38" s="111">
        <v>312574.935378397</v>
      </c>
      <c r="X38" s="91"/>
      <c r="Y38" s="104">
        <v>379097.50175601803</v>
      </c>
      <c r="Z38" s="104">
        <v>22424.9287138828</v>
      </c>
      <c r="AA38" s="110">
        <v>18521.723008595702</v>
      </c>
      <c r="AB38" s="110">
        <v>36338.508916305</v>
      </c>
      <c r="AC38" s="110">
        <f t="shared" si="50"/>
        <v>54860.231924900698</v>
      </c>
      <c r="AD38" s="111">
        <v>301812.34111723403</v>
      </c>
      <c r="AE38" s="91"/>
      <c r="AF38" s="104">
        <v>378477.96611915698</v>
      </c>
      <c r="AG38" s="104">
        <v>22424.7839634228</v>
      </c>
      <c r="AH38" s="110">
        <v>19442.861726820302</v>
      </c>
      <c r="AI38" s="110">
        <v>37233.129680974198</v>
      </c>
      <c r="AJ38" s="110">
        <f t="shared" si="51"/>
        <v>56675.9914077945</v>
      </c>
      <c r="AK38" s="111">
        <v>299377.19074793899</v>
      </c>
      <c r="AL38" s="91"/>
      <c r="AM38" s="104">
        <v>380499.870930476</v>
      </c>
      <c r="AN38" s="104">
        <v>22424.7839634228</v>
      </c>
      <c r="AO38" s="110">
        <v>20363.681641215499</v>
      </c>
      <c r="AP38" s="110">
        <v>41479.400533727203</v>
      </c>
      <c r="AQ38" s="110">
        <f t="shared" si="52"/>
        <v>61843.082174942698</v>
      </c>
      <c r="AR38" s="111">
        <v>296232.00479211099</v>
      </c>
    </row>
    <row r="39" spans="2:44" customFormat="1" x14ac:dyDescent="0.25">
      <c r="B39" s="108">
        <v>889</v>
      </c>
      <c r="C39" s="109" t="s">
        <v>290</v>
      </c>
      <c r="D39" s="104">
        <v>1985100.5331440901</v>
      </c>
      <c r="E39" s="104">
        <v>270854.68928378401</v>
      </c>
      <c r="F39" s="110">
        <v>14683.0553961362</v>
      </c>
      <c r="G39" s="110">
        <v>40533.532682810903</v>
      </c>
      <c r="H39" s="110">
        <f t="shared" si="47"/>
        <v>55216.588078947105</v>
      </c>
      <c r="I39" s="111">
        <v>1659029.25578136</v>
      </c>
      <c r="J39" s="91"/>
      <c r="K39" s="104">
        <v>1858415.9671046999</v>
      </c>
      <c r="L39" s="104">
        <v>238668.14624989301</v>
      </c>
      <c r="M39" s="110">
        <v>18147.3094324347</v>
      </c>
      <c r="N39" s="110">
        <v>50070.168550027302</v>
      </c>
      <c r="O39" s="110">
        <f t="shared" si="48"/>
        <v>68217.477982462005</v>
      </c>
      <c r="P39" s="111">
        <v>1551530.34287235</v>
      </c>
      <c r="Q39" s="91"/>
      <c r="R39" s="104">
        <v>1779559.9728776501</v>
      </c>
      <c r="S39" s="104">
        <v>239902.109322103</v>
      </c>
      <c r="T39" s="110">
        <v>22881.4065148599</v>
      </c>
      <c r="U39" s="110">
        <v>56495.613962426898</v>
      </c>
      <c r="V39" s="110">
        <f t="shared" si="49"/>
        <v>79377.020477286802</v>
      </c>
      <c r="W39" s="111">
        <v>1460280.8430782601</v>
      </c>
      <c r="X39" s="91"/>
      <c r="Y39" s="104">
        <v>1700872.1817368499</v>
      </c>
      <c r="Z39" s="104">
        <v>239900.365240282</v>
      </c>
      <c r="AA39" s="110">
        <v>24078.2399111745</v>
      </c>
      <c r="AB39" s="110">
        <v>65026.805429177301</v>
      </c>
      <c r="AC39" s="110">
        <f t="shared" si="50"/>
        <v>89105.045340351804</v>
      </c>
      <c r="AD39" s="111">
        <v>1371866.77115621</v>
      </c>
      <c r="AE39" s="91"/>
      <c r="AF39" s="104">
        <v>1648283.11280278</v>
      </c>
      <c r="AG39" s="104">
        <v>239898.816709687</v>
      </c>
      <c r="AH39" s="110">
        <v>25275.720244866301</v>
      </c>
      <c r="AI39" s="110">
        <v>66627.705744901206</v>
      </c>
      <c r="AJ39" s="110">
        <f t="shared" si="51"/>
        <v>91903.425989767507</v>
      </c>
      <c r="AK39" s="111">
        <v>1316480.8701033299</v>
      </c>
      <c r="AL39" s="91"/>
      <c r="AM39" s="104">
        <v>1587171.83123305</v>
      </c>
      <c r="AN39" s="104">
        <v>239898.816709687</v>
      </c>
      <c r="AO39" s="110">
        <v>26472.786133580201</v>
      </c>
      <c r="AP39" s="110">
        <v>74226.295691932901</v>
      </c>
      <c r="AQ39" s="110">
        <f t="shared" si="52"/>
        <v>100699.0818255131</v>
      </c>
      <c r="AR39" s="111">
        <v>1246573.93269785</v>
      </c>
    </row>
    <row r="40" spans="2:44" customFormat="1" x14ac:dyDescent="0.25">
      <c r="B40" s="108">
        <v>7</v>
      </c>
      <c r="C40" s="109" t="s">
        <v>8</v>
      </c>
      <c r="D40" s="104">
        <v>2919179.8256725902</v>
      </c>
      <c r="E40" s="104">
        <v>380810.94806751498</v>
      </c>
      <c r="F40" s="110">
        <v>13553.589596433399</v>
      </c>
      <c r="G40" s="110">
        <v>27419.742697195601</v>
      </c>
      <c r="H40" s="110">
        <f t="shared" si="47"/>
        <v>40973.332293628999</v>
      </c>
      <c r="I40" s="111">
        <v>2497395.5453114398</v>
      </c>
      <c r="J40" s="91"/>
      <c r="K40" s="104">
        <v>2664136.3757349998</v>
      </c>
      <c r="L40" s="104">
        <v>369051.200363104</v>
      </c>
      <c r="M40" s="110">
        <v>16751.362553016599</v>
      </c>
      <c r="N40" s="110">
        <v>33870.996372077301</v>
      </c>
      <c r="O40" s="110">
        <f t="shared" si="48"/>
        <v>50622.358925093897</v>
      </c>
      <c r="P40" s="111">
        <v>2244462.8164467998</v>
      </c>
      <c r="Q40" s="91"/>
      <c r="R40" s="104">
        <v>2505926.9026478399</v>
      </c>
      <c r="S40" s="104">
        <v>370959.27046025899</v>
      </c>
      <c r="T40" s="110">
        <v>21121.2983214091</v>
      </c>
      <c r="U40" s="110">
        <v>38217.621209876997</v>
      </c>
      <c r="V40" s="110">
        <f t="shared" si="49"/>
        <v>59338.919531286097</v>
      </c>
      <c r="W40" s="111">
        <v>2075628.7126563</v>
      </c>
      <c r="X40" s="91"/>
      <c r="Y40" s="104">
        <v>2354746.82408902</v>
      </c>
      <c r="Z40" s="104">
        <v>370956.57359643502</v>
      </c>
      <c r="AA40" s="110">
        <v>22226.067610314902</v>
      </c>
      <c r="AB40" s="110">
        <v>43988.721319737597</v>
      </c>
      <c r="AC40" s="110">
        <f t="shared" si="50"/>
        <v>66214.788930052498</v>
      </c>
      <c r="AD40" s="111">
        <v>1917575.4615625399</v>
      </c>
      <c r="AE40" s="91"/>
      <c r="AF40" s="104">
        <v>2243422.9408290298</v>
      </c>
      <c r="AG40" s="104">
        <v>370954.17911236198</v>
      </c>
      <c r="AH40" s="110">
        <v>23331.4340721843</v>
      </c>
      <c r="AI40" s="110">
        <v>45071.683298021402</v>
      </c>
      <c r="AJ40" s="110">
        <f t="shared" si="51"/>
        <v>68403.117370205699</v>
      </c>
      <c r="AK40" s="111">
        <v>1804065.64434646</v>
      </c>
      <c r="AL40" s="91"/>
      <c r="AM40" s="104">
        <v>2148270.9784272201</v>
      </c>
      <c r="AN40" s="104">
        <v>370954.17911236198</v>
      </c>
      <c r="AO40" s="110">
        <v>24436.417969458598</v>
      </c>
      <c r="AP40" s="110">
        <v>50211.9059092487</v>
      </c>
      <c r="AQ40" s="110">
        <f t="shared" si="52"/>
        <v>74648.323878707306</v>
      </c>
      <c r="AR40" s="111">
        <v>1702668.4754361501</v>
      </c>
    </row>
    <row r="41" spans="2:44" customFormat="1" x14ac:dyDescent="0.25">
      <c r="B41" s="108">
        <v>1945</v>
      </c>
      <c r="C41" s="109" t="s">
        <v>389</v>
      </c>
      <c r="D41" s="104">
        <v>5471739.6877959399</v>
      </c>
      <c r="E41" s="104">
        <v>780323.93739829003</v>
      </c>
      <c r="F41" s="110">
        <v>49696.495186922599</v>
      </c>
      <c r="G41" s="110">
        <v>110871.13351474699</v>
      </c>
      <c r="H41" s="110">
        <f t="shared" si="47"/>
        <v>160567.6287016696</v>
      </c>
      <c r="I41" s="111">
        <v>4530848.1216959804</v>
      </c>
      <c r="J41" s="91"/>
      <c r="K41" s="104">
        <v>5186724.1392956497</v>
      </c>
      <c r="L41" s="104">
        <v>887814.66574315797</v>
      </c>
      <c r="M41" s="110">
        <v>61421.662694394399</v>
      </c>
      <c r="N41" s="110">
        <v>136956.63750448599</v>
      </c>
      <c r="O41" s="110">
        <f t="shared" si="48"/>
        <v>198378.30019888037</v>
      </c>
      <c r="P41" s="111">
        <v>4100531.1733536101</v>
      </c>
      <c r="Q41" s="91"/>
      <c r="R41" s="104">
        <v>4969945.2978290003</v>
      </c>
      <c r="S41" s="104">
        <v>892404.84893143503</v>
      </c>
      <c r="T41" s="110">
        <v>77444.760511833403</v>
      </c>
      <c r="U41" s="110">
        <v>154532.12054428499</v>
      </c>
      <c r="V41" s="110">
        <f t="shared" si="49"/>
        <v>231976.88105611841</v>
      </c>
      <c r="W41" s="111">
        <v>3845563.56784144</v>
      </c>
      <c r="X41" s="91"/>
      <c r="Y41" s="104">
        <v>4722198.2885903204</v>
      </c>
      <c r="Z41" s="104">
        <v>892398.36117241404</v>
      </c>
      <c r="AA41" s="110">
        <v>81495.581237821199</v>
      </c>
      <c r="AB41" s="110">
        <v>177867.438379809</v>
      </c>
      <c r="AC41" s="110">
        <f t="shared" si="50"/>
        <v>259363.0196176302</v>
      </c>
      <c r="AD41" s="111">
        <v>3570436.90780028</v>
      </c>
      <c r="AE41" s="91"/>
      <c r="AF41" s="104">
        <v>4570874.51040891</v>
      </c>
      <c r="AG41" s="104">
        <v>892392.60083868599</v>
      </c>
      <c r="AH41" s="110">
        <v>85548.591598009094</v>
      </c>
      <c r="AI41" s="110">
        <v>182246.37159634699</v>
      </c>
      <c r="AJ41" s="110">
        <f t="shared" si="51"/>
        <v>267794.96319435607</v>
      </c>
      <c r="AK41" s="111">
        <v>3410686.9463758701</v>
      </c>
      <c r="AL41" s="91"/>
      <c r="AM41" s="104">
        <v>4466917.9548424399</v>
      </c>
      <c r="AN41" s="104">
        <v>892392.60083868599</v>
      </c>
      <c r="AO41" s="110">
        <v>89600.199221348405</v>
      </c>
      <c r="AP41" s="110">
        <v>203030.749980875</v>
      </c>
      <c r="AQ41" s="110">
        <f t="shared" si="52"/>
        <v>292630.94920222339</v>
      </c>
      <c r="AR41" s="111">
        <v>3281894.4048015298</v>
      </c>
    </row>
    <row r="42" spans="2:44" customFormat="1" x14ac:dyDescent="0.25">
      <c r="B42" s="108">
        <v>1724</v>
      </c>
      <c r="C42" s="109" t="s">
        <v>352</v>
      </c>
      <c r="D42" s="104">
        <v>2869771.8512443602</v>
      </c>
      <c r="E42" s="104">
        <v>67639.064989558494</v>
      </c>
      <c r="F42" s="110">
        <v>10165.192197325099</v>
      </c>
      <c r="G42" s="110">
        <v>54839.485394391202</v>
      </c>
      <c r="H42" s="110">
        <f t="shared" si="47"/>
        <v>65004.677591716303</v>
      </c>
      <c r="I42" s="111">
        <v>2737128.10866309</v>
      </c>
      <c r="J42" s="91"/>
      <c r="K42" s="104">
        <v>2669649.2311978401</v>
      </c>
      <c r="L42" s="104">
        <v>45366.408594246903</v>
      </c>
      <c r="M42" s="110">
        <v>12563.521914762499</v>
      </c>
      <c r="N42" s="110">
        <v>67741.992744154501</v>
      </c>
      <c r="O42" s="110">
        <f t="shared" si="48"/>
        <v>80305.514658917004</v>
      </c>
      <c r="P42" s="111">
        <v>2543977.3079446801</v>
      </c>
      <c r="Q42" s="91"/>
      <c r="R42" s="104">
        <v>2494743.2477593501</v>
      </c>
      <c r="S42" s="104">
        <v>45600.962194313397</v>
      </c>
      <c r="T42" s="110">
        <v>15840.9737410568</v>
      </c>
      <c r="U42" s="110">
        <v>76435.242419753995</v>
      </c>
      <c r="V42" s="110">
        <f t="shared" si="49"/>
        <v>92276.2161608108</v>
      </c>
      <c r="W42" s="111">
        <v>2356866.0694042202</v>
      </c>
      <c r="X42" s="91"/>
      <c r="Y42" s="104">
        <v>2357506.2951162499</v>
      </c>
      <c r="Z42" s="104">
        <v>45600.6306765564</v>
      </c>
      <c r="AA42" s="110">
        <v>16669.550707736202</v>
      </c>
      <c r="AB42" s="110">
        <v>87977.442639475194</v>
      </c>
      <c r="AC42" s="110">
        <f t="shared" si="50"/>
        <v>104646.99334721139</v>
      </c>
      <c r="AD42" s="111">
        <v>2207258.67109248</v>
      </c>
      <c r="AE42" s="91"/>
      <c r="AF42" s="104">
        <v>2295400.9353860701</v>
      </c>
      <c r="AG42" s="104">
        <v>45600.336329477403</v>
      </c>
      <c r="AH42" s="110">
        <v>17498.575554138199</v>
      </c>
      <c r="AI42" s="110">
        <v>90143.366596042804</v>
      </c>
      <c r="AJ42" s="110">
        <f t="shared" si="51"/>
        <v>107641.942150181</v>
      </c>
      <c r="AK42" s="111">
        <v>2142158.6569064101</v>
      </c>
      <c r="AL42" s="91"/>
      <c r="AM42" s="104">
        <v>2229644.1541033201</v>
      </c>
      <c r="AN42" s="104">
        <v>45600.336329477403</v>
      </c>
      <c r="AO42" s="110">
        <v>18327.313477094001</v>
      </c>
      <c r="AP42" s="110">
        <v>100423.81181849699</v>
      </c>
      <c r="AQ42" s="110">
        <f t="shared" si="52"/>
        <v>118751.12529559099</v>
      </c>
      <c r="AR42" s="111">
        <v>2065292.69247825</v>
      </c>
    </row>
    <row r="43" spans="2:44" customFormat="1" x14ac:dyDescent="0.25">
      <c r="B43" s="108">
        <v>893</v>
      </c>
      <c r="C43" s="109" t="s">
        <v>484</v>
      </c>
      <c r="D43" s="104">
        <v>2676771.3611263898</v>
      </c>
      <c r="E43" s="104">
        <v>169218.188437087</v>
      </c>
      <c r="F43" s="110">
        <v>18071.452795244601</v>
      </c>
      <c r="G43" s="110">
        <v>65568.949928076399</v>
      </c>
      <c r="H43" s="110">
        <f t="shared" si="47"/>
        <v>83640.402723320993</v>
      </c>
      <c r="I43" s="111">
        <v>2423912.7699659802</v>
      </c>
      <c r="J43" s="91"/>
      <c r="K43" s="104">
        <v>2472761.1096228198</v>
      </c>
      <c r="L43" s="104">
        <v>153600.170983499</v>
      </c>
      <c r="M43" s="110">
        <v>22335.150070688898</v>
      </c>
      <c r="N43" s="110">
        <v>80995.860889749994</v>
      </c>
      <c r="O43" s="110">
        <f t="shared" si="48"/>
        <v>103331.0109604389</v>
      </c>
      <c r="P43" s="111">
        <v>2215829.9276788901</v>
      </c>
      <c r="Q43" s="91"/>
      <c r="R43" s="104">
        <v>2359784.8468580199</v>
      </c>
      <c r="S43" s="104">
        <v>154394.315245551</v>
      </c>
      <c r="T43" s="110">
        <v>28161.731095212101</v>
      </c>
      <c r="U43" s="110">
        <v>91389.963762749394</v>
      </c>
      <c r="V43" s="110">
        <f t="shared" si="49"/>
        <v>119551.6948579615</v>
      </c>
      <c r="W43" s="111">
        <v>2085838.8367545099</v>
      </c>
      <c r="X43" s="91"/>
      <c r="Y43" s="104">
        <v>2242362.4816161902</v>
      </c>
      <c r="Z43" s="104">
        <v>154393.192803071</v>
      </c>
      <c r="AA43" s="110">
        <v>29634.7568137532</v>
      </c>
      <c r="AB43" s="110">
        <v>105190.420547199</v>
      </c>
      <c r="AC43" s="110">
        <f t="shared" si="50"/>
        <v>134825.17736095219</v>
      </c>
      <c r="AD43" s="111">
        <v>1953144.1114521699</v>
      </c>
      <c r="AE43" s="91"/>
      <c r="AF43" s="104">
        <v>2191238.58957467</v>
      </c>
      <c r="AG43" s="104">
        <v>154392.19621191299</v>
      </c>
      <c r="AH43" s="110">
        <v>31108.578762912399</v>
      </c>
      <c r="AI43" s="110">
        <v>107780.112234399</v>
      </c>
      <c r="AJ43" s="110">
        <f t="shared" si="51"/>
        <v>138888.69099731141</v>
      </c>
      <c r="AK43" s="111">
        <v>1897957.7023654501</v>
      </c>
      <c r="AL43" s="91"/>
      <c r="AM43" s="104">
        <v>2127686.0502682799</v>
      </c>
      <c r="AN43" s="104">
        <v>154392.19621191299</v>
      </c>
      <c r="AO43" s="110">
        <v>32581.8906259449</v>
      </c>
      <c r="AP43" s="110">
        <v>120071.948913421</v>
      </c>
      <c r="AQ43" s="110">
        <f t="shared" si="52"/>
        <v>152653.8395393659</v>
      </c>
      <c r="AR43" s="111">
        <v>1820640.0145169999</v>
      </c>
    </row>
    <row r="44" spans="2:44" customFormat="1" x14ac:dyDescent="0.25">
      <c r="B44" s="108">
        <v>373</v>
      </c>
      <c r="C44" s="109" t="s">
        <v>485</v>
      </c>
      <c r="D44" s="104">
        <v>1711022.9094900701</v>
      </c>
      <c r="E44" s="104">
        <v>136475.15433695301</v>
      </c>
      <c r="F44" s="110">
        <v>35013.439790786302</v>
      </c>
      <c r="G44" s="110">
        <v>52455.1599424612</v>
      </c>
      <c r="H44" s="110">
        <f t="shared" si="47"/>
        <v>87468.599733247509</v>
      </c>
      <c r="I44" s="111">
        <v>1487079.15541987</v>
      </c>
      <c r="J44" s="91"/>
      <c r="K44" s="104">
        <v>1573923.30594425</v>
      </c>
      <c r="L44" s="104">
        <v>81594.785897954906</v>
      </c>
      <c r="M44" s="110">
        <v>43274.353261959703</v>
      </c>
      <c r="N44" s="110">
        <v>64796.688711800001</v>
      </c>
      <c r="O44" s="110">
        <f t="shared" si="48"/>
        <v>108071.04197375971</v>
      </c>
      <c r="P44" s="111">
        <v>1384257.4780725299</v>
      </c>
      <c r="Q44" s="91"/>
      <c r="R44" s="104">
        <v>1519891.7778964001</v>
      </c>
      <c r="S44" s="104">
        <v>82016.647609561507</v>
      </c>
      <c r="T44" s="110">
        <v>54563.353996973499</v>
      </c>
      <c r="U44" s="110">
        <v>73111.971010199501</v>
      </c>
      <c r="V44" s="110">
        <f t="shared" si="49"/>
        <v>127675.325007173</v>
      </c>
      <c r="W44" s="111">
        <v>1310199.80527966</v>
      </c>
      <c r="X44" s="91"/>
      <c r="Y44" s="104">
        <v>1468597.21935545</v>
      </c>
      <c r="Z44" s="104">
        <v>82016.051350760303</v>
      </c>
      <c r="AA44" s="110">
        <v>57417.341326646798</v>
      </c>
      <c r="AB44" s="110">
        <v>84152.336437758902</v>
      </c>
      <c r="AC44" s="110">
        <f t="shared" si="50"/>
        <v>141569.6777644057</v>
      </c>
      <c r="AD44" s="111">
        <v>1245011.4902402901</v>
      </c>
      <c r="AE44" s="91"/>
      <c r="AF44" s="104">
        <v>1447829.15906956</v>
      </c>
      <c r="AG44" s="104">
        <v>82015.521946127395</v>
      </c>
      <c r="AH44" s="110">
        <v>60272.8713531428</v>
      </c>
      <c r="AI44" s="110">
        <v>86224.089787519202</v>
      </c>
      <c r="AJ44" s="110">
        <f t="shared" si="51"/>
        <v>146496.961140662</v>
      </c>
      <c r="AK44" s="111">
        <v>1219316.67598277</v>
      </c>
      <c r="AL44" s="91"/>
      <c r="AM44" s="104">
        <v>1438548.81368149</v>
      </c>
      <c r="AN44" s="104">
        <v>82015.521946127395</v>
      </c>
      <c r="AO44" s="110">
        <v>63127.413087768196</v>
      </c>
      <c r="AP44" s="110">
        <v>96057.559130736699</v>
      </c>
      <c r="AQ44" s="110">
        <f t="shared" si="52"/>
        <v>159184.9722185049</v>
      </c>
      <c r="AR44" s="111">
        <v>1197348.3195168599</v>
      </c>
    </row>
    <row r="45" spans="2:44" customFormat="1" x14ac:dyDescent="0.25">
      <c r="B45" s="108">
        <v>748</v>
      </c>
      <c r="C45" s="109" t="s">
        <v>241</v>
      </c>
      <c r="D45" s="104">
        <v>14233126.8555918</v>
      </c>
      <c r="E45" s="104">
        <v>2415408.4168115798</v>
      </c>
      <c r="F45" s="110">
        <v>124241.23796730601</v>
      </c>
      <c r="G45" s="110">
        <v>270620.93879406102</v>
      </c>
      <c r="H45" s="110">
        <f t="shared" si="47"/>
        <v>394862.17676136701</v>
      </c>
      <c r="I45" s="111">
        <v>11422856.2620189</v>
      </c>
      <c r="J45" s="91"/>
      <c r="K45" s="104">
        <v>13505848.4296051</v>
      </c>
      <c r="L45" s="104">
        <v>2418594.92148221</v>
      </c>
      <c r="M45" s="110">
        <v>153554.15673598601</v>
      </c>
      <c r="N45" s="110">
        <v>334292.00767224102</v>
      </c>
      <c r="O45" s="110">
        <f t="shared" si="48"/>
        <v>487846.16440822702</v>
      </c>
      <c r="P45" s="111">
        <v>10599407.343714699</v>
      </c>
      <c r="Q45" s="91"/>
      <c r="R45" s="104">
        <v>13017821.418109501</v>
      </c>
      <c r="S45" s="104">
        <v>2431099.5513066598</v>
      </c>
      <c r="T45" s="110">
        <v>193611.90127958299</v>
      </c>
      <c r="U45" s="110">
        <v>377191.304984438</v>
      </c>
      <c r="V45" s="110">
        <f t="shared" si="49"/>
        <v>570803.20626402099</v>
      </c>
      <c r="W45" s="111">
        <v>10015918.6605388</v>
      </c>
      <c r="X45" s="91"/>
      <c r="Y45" s="104">
        <v>12570596.138388099</v>
      </c>
      <c r="Z45" s="104">
        <v>2431081.87727893</v>
      </c>
      <c r="AA45" s="110">
        <v>203738.953094553</v>
      </c>
      <c r="AB45" s="110">
        <v>434149.553894802</v>
      </c>
      <c r="AC45" s="110">
        <f t="shared" si="50"/>
        <v>637888.50698935497</v>
      </c>
      <c r="AD45" s="111">
        <v>9501625.7541197706</v>
      </c>
      <c r="AE45" s="91"/>
      <c r="AF45" s="104">
        <v>12315457.602573499</v>
      </c>
      <c r="AG45" s="104">
        <v>2431066.18491155</v>
      </c>
      <c r="AH45" s="110">
        <v>213871.478995023</v>
      </c>
      <c r="AI45" s="110">
        <v>444837.91776742903</v>
      </c>
      <c r="AJ45" s="110">
        <f t="shared" si="51"/>
        <v>658709.39676245209</v>
      </c>
      <c r="AK45" s="111">
        <v>9225682.0208994802</v>
      </c>
      <c r="AL45" s="91"/>
      <c r="AM45" s="104">
        <v>12121780.3517149</v>
      </c>
      <c r="AN45" s="104">
        <v>2431066.18491155</v>
      </c>
      <c r="AO45" s="110">
        <v>224000.498053371</v>
      </c>
      <c r="AP45" s="110">
        <v>495569.68006084597</v>
      </c>
      <c r="AQ45" s="110">
        <f t="shared" si="52"/>
        <v>719570.17811421701</v>
      </c>
      <c r="AR45" s="111">
        <v>8971143.9886890892</v>
      </c>
    </row>
    <row r="46" spans="2:44" customFormat="1" x14ac:dyDescent="0.25">
      <c r="B46" s="108">
        <v>1859</v>
      </c>
      <c r="C46" s="109" t="s">
        <v>366</v>
      </c>
      <c r="D46" s="104">
        <v>8005296.2851788299</v>
      </c>
      <c r="E46" s="104">
        <v>536483.21878890402</v>
      </c>
      <c r="F46" s="110">
        <v>67767.947982167098</v>
      </c>
      <c r="G46" s="110">
        <v>133522.225308083</v>
      </c>
      <c r="H46" s="110">
        <f t="shared" si="47"/>
        <v>201290.1732902501</v>
      </c>
      <c r="I46" s="111">
        <v>7267522.8930996796</v>
      </c>
      <c r="J46" s="91"/>
      <c r="K46" s="104">
        <v>7344096.5731782904</v>
      </c>
      <c r="L46" s="104">
        <v>424009.13421643298</v>
      </c>
      <c r="M46" s="110">
        <v>83756.812765083203</v>
      </c>
      <c r="N46" s="110">
        <v>164937.02581185501</v>
      </c>
      <c r="O46" s="110">
        <f t="shared" si="48"/>
        <v>248693.8385769382</v>
      </c>
      <c r="P46" s="111">
        <v>6671393.6003849199</v>
      </c>
      <c r="Q46" s="91"/>
      <c r="R46" s="104">
        <v>7003747.7000867696</v>
      </c>
      <c r="S46" s="104">
        <v>426201.34805864003</v>
      </c>
      <c r="T46" s="110">
        <v>105606.491607046</v>
      </c>
      <c r="U46" s="110">
        <v>186103.19893505299</v>
      </c>
      <c r="V46" s="110">
        <f t="shared" si="49"/>
        <v>291709.69054209901</v>
      </c>
      <c r="W46" s="111">
        <v>6285836.6614860296</v>
      </c>
      <c r="X46" s="91"/>
      <c r="Y46" s="104">
        <v>6600887.3225368503</v>
      </c>
      <c r="Z46" s="104">
        <v>426198.24958641198</v>
      </c>
      <c r="AA46" s="110">
        <v>111130.338051574</v>
      </c>
      <c r="AB46" s="110">
        <v>214205.947296114</v>
      </c>
      <c r="AC46" s="110">
        <f t="shared" si="50"/>
        <v>325336.28534768801</v>
      </c>
      <c r="AD46" s="111">
        <v>5849352.7876027497</v>
      </c>
      <c r="AE46" s="91"/>
      <c r="AF46" s="104">
        <v>6389957.9605008196</v>
      </c>
      <c r="AG46" s="104">
        <v>426195.49852336798</v>
      </c>
      <c r="AH46" s="110">
        <v>116657.170360922</v>
      </c>
      <c r="AI46" s="110">
        <v>219479.50127732201</v>
      </c>
      <c r="AJ46" s="110">
        <f t="shared" si="51"/>
        <v>336136.67163824401</v>
      </c>
      <c r="AK46" s="111">
        <v>5627625.7903392101</v>
      </c>
      <c r="AL46" s="91"/>
      <c r="AM46" s="104">
        <v>6213978.1344291698</v>
      </c>
      <c r="AN46" s="104">
        <v>426195.49852336798</v>
      </c>
      <c r="AO46" s="110">
        <v>122182.089847293</v>
      </c>
      <c r="AP46" s="110">
        <v>244510.15051460301</v>
      </c>
      <c r="AQ46" s="110">
        <f t="shared" si="52"/>
        <v>366692.24036189599</v>
      </c>
      <c r="AR46" s="111">
        <v>5421090.3955439096</v>
      </c>
    </row>
    <row r="47" spans="2:44" customFormat="1" x14ac:dyDescent="0.25">
      <c r="B47" s="108">
        <v>1721</v>
      </c>
      <c r="C47" s="109" t="s">
        <v>349</v>
      </c>
      <c r="D47" s="104">
        <v>5014339.8476090599</v>
      </c>
      <c r="E47" s="104">
        <v>97569.293340480101</v>
      </c>
      <c r="F47" s="110">
        <v>37272.371390191904</v>
      </c>
      <c r="G47" s="110">
        <v>129945.737130188</v>
      </c>
      <c r="H47" s="110">
        <f t="shared" si="47"/>
        <v>167218.1085203799</v>
      </c>
      <c r="I47" s="111">
        <v>4749552.4457481997</v>
      </c>
      <c r="J47" s="91"/>
      <c r="K47" s="104">
        <v>4623417.7567341803</v>
      </c>
      <c r="L47" s="104">
        <v>74120.757563602805</v>
      </c>
      <c r="M47" s="110">
        <v>46066.247020795803</v>
      </c>
      <c r="N47" s="110">
        <v>160519.069763323</v>
      </c>
      <c r="O47" s="110">
        <f t="shared" si="48"/>
        <v>206585.3167841188</v>
      </c>
      <c r="P47" s="111">
        <v>4342711.6823864598</v>
      </c>
      <c r="Q47" s="91"/>
      <c r="R47" s="104">
        <v>4393147.1881290199</v>
      </c>
      <c r="S47" s="104">
        <v>74503.977021896004</v>
      </c>
      <c r="T47" s="110">
        <v>58083.570383874998</v>
      </c>
      <c r="U47" s="110">
        <v>181118.29182072199</v>
      </c>
      <c r="V47" s="110">
        <f t="shared" si="49"/>
        <v>239201.86220459698</v>
      </c>
      <c r="W47" s="111">
        <v>4079441.34890253</v>
      </c>
      <c r="X47" s="91"/>
      <c r="Y47" s="104">
        <v>4140292.8246062701</v>
      </c>
      <c r="Z47" s="104">
        <v>74503.435380006005</v>
      </c>
      <c r="AA47" s="110">
        <v>61121.6859283659</v>
      </c>
      <c r="AB47" s="110">
        <v>208468.28799353901</v>
      </c>
      <c r="AC47" s="110">
        <f t="shared" si="50"/>
        <v>269589.97392190492</v>
      </c>
      <c r="AD47" s="111">
        <v>3796199.41530436</v>
      </c>
      <c r="AE47" s="91"/>
      <c r="AF47" s="104">
        <v>4040687.4588548299</v>
      </c>
      <c r="AG47" s="104">
        <v>74502.9544684867</v>
      </c>
      <c r="AH47" s="110">
        <v>64161.443698506802</v>
      </c>
      <c r="AI47" s="110">
        <v>213600.58606453601</v>
      </c>
      <c r="AJ47" s="110">
        <f t="shared" si="51"/>
        <v>277762.02976304281</v>
      </c>
      <c r="AK47" s="111">
        <v>3688422.4746233001</v>
      </c>
      <c r="AL47" s="91"/>
      <c r="AM47" s="104">
        <v>3925217.8269100101</v>
      </c>
      <c r="AN47" s="104">
        <v>74502.9544684867</v>
      </c>
      <c r="AO47" s="110">
        <v>67200.149416011307</v>
      </c>
      <c r="AP47" s="110">
        <v>237960.77148296099</v>
      </c>
      <c r="AQ47" s="110">
        <f t="shared" si="52"/>
        <v>305160.92089897231</v>
      </c>
      <c r="AR47" s="111">
        <v>3545553.95154256</v>
      </c>
    </row>
    <row r="48" spans="2:44" customFormat="1" x14ac:dyDescent="0.25">
      <c r="B48" s="108">
        <v>753</v>
      </c>
      <c r="C48" s="109" t="s">
        <v>242</v>
      </c>
      <c r="D48" s="104">
        <v>3572237.1960036298</v>
      </c>
      <c r="E48" s="104">
        <v>284863.92112077202</v>
      </c>
      <c r="F48" s="110">
        <v>31625.042391677998</v>
      </c>
      <c r="G48" s="110">
        <v>92988.692625272102</v>
      </c>
      <c r="H48" s="110">
        <f t="shared" si="47"/>
        <v>124613.7350169501</v>
      </c>
      <c r="I48" s="111">
        <v>3162759.5398659101</v>
      </c>
      <c r="J48" s="91"/>
      <c r="K48" s="104">
        <v>3362870.6346808798</v>
      </c>
      <c r="L48" s="104">
        <v>282353.11684964801</v>
      </c>
      <c r="M48" s="110">
        <v>39086.512623705501</v>
      </c>
      <c r="N48" s="110">
        <v>114866.857261827</v>
      </c>
      <c r="O48" s="110">
        <f t="shared" si="48"/>
        <v>153953.36988553251</v>
      </c>
      <c r="P48" s="111">
        <v>2926564.1479457002</v>
      </c>
      <c r="Q48" s="91"/>
      <c r="R48" s="104">
        <v>3226569.95950606</v>
      </c>
      <c r="S48" s="104">
        <v>283812.94014400197</v>
      </c>
      <c r="T48" s="110">
        <v>49283.029416621197</v>
      </c>
      <c r="U48" s="110">
        <v>129607.58497262601</v>
      </c>
      <c r="V48" s="110">
        <f t="shared" si="49"/>
        <v>178890.6143892472</v>
      </c>
      <c r="W48" s="111">
        <v>2763866.4049728098</v>
      </c>
      <c r="X48" s="91"/>
      <c r="Y48" s="104">
        <v>3075952.6043635099</v>
      </c>
      <c r="Z48" s="104">
        <v>283810.87683163298</v>
      </c>
      <c r="AA48" s="110">
        <v>51860.824424068102</v>
      </c>
      <c r="AB48" s="110">
        <v>149179.141866936</v>
      </c>
      <c r="AC48" s="110">
        <f t="shared" si="50"/>
        <v>201039.96629100409</v>
      </c>
      <c r="AD48" s="111">
        <v>2591101.7612408702</v>
      </c>
      <c r="AE48" s="91"/>
      <c r="AF48" s="104">
        <v>2996788.36107666</v>
      </c>
      <c r="AG48" s="104">
        <v>283809.04486349301</v>
      </c>
      <c r="AH48" s="110">
        <v>54440.012835096699</v>
      </c>
      <c r="AI48" s="110">
        <v>152851.79553241999</v>
      </c>
      <c r="AJ48" s="110">
        <f t="shared" si="51"/>
        <v>207291.80836751667</v>
      </c>
      <c r="AK48" s="111">
        <v>2505687.50784565</v>
      </c>
      <c r="AL48" s="91"/>
      <c r="AM48" s="104">
        <v>2945176.8913027402</v>
      </c>
      <c r="AN48" s="104">
        <v>283809.04486349301</v>
      </c>
      <c r="AO48" s="110">
        <v>57018.308595403498</v>
      </c>
      <c r="AP48" s="110">
        <v>170283.85482266999</v>
      </c>
      <c r="AQ48" s="110">
        <f t="shared" si="52"/>
        <v>227302.1634180735</v>
      </c>
      <c r="AR48" s="111">
        <v>2434065.6830211799</v>
      </c>
    </row>
    <row r="49" spans="2:44" customFormat="1" x14ac:dyDescent="0.25">
      <c r="B49" s="108">
        <v>209</v>
      </c>
      <c r="C49" s="109" t="s">
        <v>74</v>
      </c>
      <c r="D49" s="104">
        <v>3592661.3290460701</v>
      </c>
      <c r="E49" s="104">
        <v>364939.220819977</v>
      </c>
      <c r="F49" s="110">
        <v>29366.1107922724</v>
      </c>
      <c r="G49" s="110">
        <v>77490.577187726696</v>
      </c>
      <c r="H49" s="110">
        <f t="shared" si="47"/>
        <v>106856.6879799991</v>
      </c>
      <c r="I49" s="111">
        <v>3120865.4202461001</v>
      </c>
      <c r="J49" s="91"/>
      <c r="K49" s="104">
        <v>3313475.3237715201</v>
      </c>
      <c r="L49" s="104">
        <v>310689.478668319</v>
      </c>
      <c r="M49" s="110">
        <v>36294.618864869401</v>
      </c>
      <c r="N49" s="110">
        <v>95722.381051522694</v>
      </c>
      <c r="O49" s="110">
        <f t="shared" si="48"/>
        <v>132016.99991639209</v>
      </c>
      <c r="P49" s="111">
        <v>2870768.8451868002</v>
      </c>
      <c r="Q49" s="91"/>
      <c r="R49" s="104">
        <v>3147177.5771250301</v>
      </c>
      <c r="S49" s="104">
        <v>312295.80674194201</v>
      </c>
      <c r="T49" s="110">
        <v>45762.813029719699</v>
      </c>
      <c r="U49" s="110">
        <v>108006.320810522</v>
      </c>
      <c r="V49" s="110">
        <f t="shared" si="49"/>
        <v>153769.1338402417</v>
      </c>
      <c r="W49" s="111">
        <v>2681112.6365428502</v>
      </c>
      <c r="X49" s="91"/>
      <c r="Y49" s="104">
        <v>2993568.4382955101</v>
      </c>
      <c r="Z49" s="104">
        <v>312293.53635990701</v>
      </c>
      <c r="AA49" s="110">
        <v>48156.479822348898</v>
      </c>
      <c r="AB49" s="110">
        <v>124315.95155578</v>
      </c>
      <c r="AC49" s="110">
        <f t="shared" si="50"/>
        <v>172472.43137812891</v>
      </c>
      <c r="AD49" s="111">
        <v>2508802.4705574699</v>
      </c>
      <c r="AE49" s="91"/>
      <c r="AF49" s="104">
        <v>2934821.70957878</v>
      </c>
      <c r="AG49" s="104">
        <v>312291.52053931699</v>
      </c>
      <c r="AH49" s="110">
        <v>50551.440489732697</v>
      </c>
      <c r="AI49" s="110">
        <v>127376.496277017</v>
      </c>
      <c r="AJ49" s="110">
        <f t="shared" si="51"/>
        <v>177927.93676674968</v>
      </c>
      <c r="AK49" s="111">
        <v>2444602.2522727102</v>
      </c>
      <c r="AL49" s="91"/>
      <c r="AM49" s="104">
        <v>2880428.0125319501</v>
      </c>
      <c r="AN49" s="104">
        <v>312291.52053931699</v>
      </c>
      <c r="AO49" s="110">
        <v>52945.572267160402</v>
      </c>
      <c r="AP49" s="110">
        <v>141903.212352225</v>
      </c>
      <c r="AQ49" s="110">
        <f t="shared" si="52"/>
        <v>194848.78461938541</v>
      </c>
      <c r="AR49" s="111">
        <v>2373287.7073732498</v>
      </c>
    </row>
    <row r="50" spans="2:44" customFormat="1" x14ac:dyDescent="0.25">
      <c r="B50" s="108">
        <v>375</v>
      </c>
      <c r="C50" s="109" t="s">
        <v>138</v>
      </c>
      <c r="D50" s="104">
        <v>6044482.0009685801</v>
      </c>
      <c r="E50" s="104">
        <v>1042063.75779416</v>
      </c>
      <c r="F50" s="110">
        <v>71156.345381275503</v>
      </c>
      <c r="G50" s="110">
        <v>151404.66619755799</v>
      </c>
      <c r="H50" s="110">
        <f t="shared" si="47"/>
        <v>222561.01157883351</v>
      </c>
      <c r="I50" s="111">
        <v>4779857.2315955898</v>
      </c>
      <c r="J50" s="91"/>
      <c r="K50" s="104">
        <v>5748513.62529404</v>
      </c>
      <c r="L50" s="104">
        <v>1058999.31007129</v>
      </c>
      <c r="M50" s="110">
        <v>87944.653403337405</v>
      </c>
      <c r="N50" s="110">
        <v>187026.80605451399</v>
      </c>
      <c r="O50" s="110">
        <f t="shared" si="48"/>
        <v>274971.45945785136</v>
      </c>
      <c r="P50" s="111">
        <v>4414542.8557648901</v>
      </c>
      <c r="Q50" s="91"/>
      <c r="R50" s="104">
        <v>5515289.5223188</v>
      </c>
      <c r="S50" s="104">
        <v>1064474.5528410401</v>
      </c>
      <c r="T50" s="110">
        <v>110886.816187398</v>
      </c>
      <c r="U50" s="110">
        <v>211027.734506712</v>
      </c>
      <c r="V50" s="110">
        <f t="shared" si="49"/>
        <v>321914.55069410999</v>
      </c>
      <c r="W50" s="111">
        <v>4128900.4187836498</v>
      </c>
      <c r="X50" s="91"/>
      <c r="Y50" s="104">
        <v>5340807.68486882</v>
      </c>
      <c r="Z50" s="104">
        <v>1064466.8141399401</v>
      </c>
      <c r="AA50" s="110">
        <v>116686.85495415299</v>
      </c>
      <c r="AB50" s="110">
        <v>242894.24380898601</v>
      </c>
      <c r="AC50" s="110">
        <f t="shared" si="50"/>
        <v>359581.09876313899</v>
      </c>
      <c r="AD50" s="111">
        <v>3916759.7719657398</v>
      </c>
      <c r="AE50" s="91"/>
      <c r="AF50" s="104">
        <v>5295909.9483382599</v>
      </c>
      <c r="AG50" s="104">
        <v>1064459.94312319</v>
      </c>
      <c r="AH50" s="110">
        <v>122490.02887896801</v>
      </c>
      <c r="AI50" s="110">
        <v>248874.07734124901</v>
      </c>
      <c r="AJ50" s="110">
        <f t="shared" si="51"/>
        <v>371364.10622021701</v>
      </c>
      <c r="AK50" s="111">
        <v>3860085.8989948598</v>
      </c>
      <c r="AL50" s="91"/>
      <c r="AM50" s="104">
        <v>5216817.6734077698</v>
      </c>
      <c r="AN50" s="104">
        <v>1064459.94312319</v>
      </c>
      <c r="AO50" s="110">
        <v>128291.194339658</v>
      </c>
      <c r="AP50" s="110">
        <v>277257.04567280802</v>
      </c>
      <c r="AQ50" s="110">
        <f t="shared" si="52"/>
        <v>405548.24001246603</v>
      </c>
      <c r="AR50" s="111">
        <v>3746809.4902721099</v>
      </c>
    </row>
    <row r="51" spans="2:44" customFormat="1" x14ac:dyDescent="0.25">
      <c r="B51" s="108">
        <v>585</v>
      </c>
      <c r="C51" s="109" t="s">
        <v>200</v>
      </c>
      <c r="D51" s="104">
        <v>1258029.13687772</v>
      </c>
      <c r="E51" s="104">
        <v>111632.120239279</v>
      </c>
      <c r="F51" s="110">
        <v>38401.837189894701</v>
      </c>
      <c r="G51" s="110">
        <v>58415.973572286297</v>
      </c>
      <c r="H51" s="110">
        <f t="shared" si="47"/>
        <v>96817.810762181005</v>
      </c>
      <c r="I51" s="111">
        <v>1049579.2058762601</v>
      </c>
      <c r="J51" s="91"/>
      <c r="K51" s="104">
        <v>1174170.322435</v>
      </c>
      <c r="L51" s="104">
        <v>69650.987283176699</v>
      </c>
      <c r="M51" s="110">
        <v>47462.193900213802</v>
      </c>
      <c r="N51" s="110">
        <v>72159.948792686395</v>
      </c>
      <c r="O51" s="110">
        <f t="shared" si="48"/>
        <v>119622.1426929002</v>
      </c>
      <c r="P51" s="111">
        <v>984897.19245892204</v>
      </c>
      <c r="Q51" s="91"/>
      <c r="R51" s="104">
        <v>1141678.74939613</v>
      </c>
      <c r="S51" s="104">
        <v>70011.097116017205</v>
      </c>
      <c r="T51" s="110">
        <v>59843.678577325802</v>
      </c>
      <c r="U51" s="110">
        <v>81420.149534085795</v>
      </c>
      <c r="V51" s="110">
        <f t="shared" si="49"/>
        <v>141263.8281114116</v>
      </c>
      <c r="W51" s="111">
        <v>930403.82416870503</v>
      </c>
      <c r="X51" s="91"/>
      <c r="Y51" s="104">
        <v>1107286.0928376</v>
      </c>
      <c r="Z51" s="104">
        <v>70010.588137242099</v>
      </c>
      <c r="AA51" s="110">
        <v>62973.858229225501</v>
      </c>
      <c r="AB51" s="110">
        <v>93715.101942049703</v>
      </c>
      <c r="AC51" s="110">
        <f t="shared" si="50"/>
        <v>156688.96017127519</v>
      </c>
      <c r="AD51" s="111">
        <v>880586.54452907899</v>
      </c>
      <c r="AE51" s="91"/>
      <c r="AF51" s="104">
        <v>1097101.08726562</v>
      </c>
      <c r="AG51" s="104">
        <v>70010.136226559902</v>
      </c>
      <c r="AH51" s="110">
        <v>66105.729871188902</v>
      </c>
      <c r="AI51" s="110">
        <v>96022.281808828295</v>
      </c>
      <c r="AJ51" s="110">
        <f t="shared" si="51"/>
        <v>162128.0116800172</v>
      </c>
      <c r="AK51" s="111">
        <v>864962.93935904105</v>
      </c>
      <c r="AL51" s="91"/>
      <c r="AM51" s="104">
        <v>1103548.70688778</v>
      </c>
      <c r="AN51" s="104">
        <v>70010.136226559902</v>
      </c>
      <c r="AO51" s="110">
        <v>69236.517580132801</v>
      </c>
      <c r="AP51" s="110">
        <v>106973.190850139</v>
      </c>
      <c r="AQ51" s="110">
        <f t="shared" si="52"/>
        <v>176209.7084302718</v>
      </c>
      <c r="AR51" s="111">
        <v>857328.86223094806</v>
      </c>
    </row>
    <row r="52" spans="2:44" customFormat="1" x14ac:dyDescent="0.25">
      <c r="B52" s="108">
        <v>1728</v>
      </c>
      <c r="C52" s="109" t="s">
        <v>353</v>
      </c>
      <c r="D52" s="104">
        <v>5800367.7178699598</v>
      </c>
      <c r="E52" s="104">
        <v>66031.926015892604</v>
      </c>
      <c r="F52" s="110">
        <v>14683.0553961362</v>
      </c>
      <c r="G52" s="110">
        <v>94180.8553512371</v>
      </c>
      <c r="H52" s="110">
        <f t="shared" si="47"/>
        <v>108863.9107473733</v>
      </c>
      <c r="I52" s="111">
        <v>5625471.8811066998</v>
      </c>
      <c r="J52" s="91"/>
      <c r="K52" s="104">
        <v>5362265.8982969504</v>
      </c>
      <c r="L52" s="104">
        <v>49875.284476426597</v>
      </c>
      <c r="M52" s="110">
        <v>18147.3094324347</v>
      </c>
      <c r="N52" s="110">
        <v>116339.509278005</v>
      </c>
      <c r="O52" s="110">
        <f t="shared" si="48"/>
        <v>134486.81871043969</v>
      </c>
      <c r="P52" s="111">
        <v>5177903.7951100897</v>
      </c>
      <c r="Q52" s="91"/>
      <c r="R52" s="104">
        <v>5060591.4832597096</v>
      </c>
      <c r="S52" s="104">
        <v>50133.1498858954</v>
      </c>
      <c r="T52" s="110">
        <v>22881.4065148599</v>
      </c>
      <c r="U52" s="110">
        <v>131269.220677404</v>
      </c>
      <c r="V52" s="110">
        <f t="shared" si="49"/>
        <v>154150.6271922639</v>
      </c>
      <c r="W52" s="111">
        <v>4856307.7061815504</v>
      </c>
      <c r="X52" s="91"/>
      <c r="Y52" s="104">
        <v>4798482.6003628997</v>
      </c>
      <c r="Z52" s="104">
        <v>50132.785419257001</v>
      </c>
      <c r="AA52" s="110">
        <v>24078.2399111745</v>
      </c>
      <c r="AB52" s="110">
        <v>151091.694967794</v>
      </c>
      <c r="AC52" s="110">
        <f t="shared" si="50"/>
        <v>175169.93487896849</v>
      </c>
      <c r="AD52" s="111">
        <v>4573179.8800646802</v>
      </c>
      <c r="AE52" s="91"/>
      <c r="AF52" s="104">
        <v>4653375.2573510297</v>
      </c>
      <c r="AG52" s="104">
        <v>50132.461817615302</v>
      </c>
      <c r="AH52" s="110">
        <v>25275.720244866301</v>
      </c>
      <c r="AI52" s="110">
        <v>154811.43393668201</v>
      </c>
      <c r="AJ52" s="110">
        <f t="shared" si="51"/>
        <v>180087.15418154831</v>
      </c>
      <c r="AK52" s="111">
        <v>4423155.64135186</v>
      </c>
      <c r="AL52" s="91"/>
      <c r="AM52" s="104">
        <v>4514822.0141868005</v>
      </c>
      <c r="AN52" s="104">
        <v>50132.461817615302</v>
      </c>
      <c r="AO52" s="110">
        <v>26472.786133580201</v>
      </c>
      <c r="AP52" s="110">
        <v>172466.98116654999</v>
      </c>
      <c r="AQ52" s="110">
        <f t="shared" si="52"/>
        <v>198939.76730013019</v>
      </c>
      <c r="AR52" s="111">
        <v>4265749.7850690596</v>
      </c>
    </row>
    <row r="53" spans="2:44" customFormat="1" x14ac:dyDescent="0.25">
      <c r="B53" s="108">
        <v>376</v>
      </c>
      <c r="C53" s="109" t="s">
        <v>139</v>
      </c>
      <c r="D53" s="104">
        <v>274232.70883782301</v>
      </c>
      <c r="E53" s="104">
        <v>57569.733844911003</v>
      </c>
      <c r="F53" s="110">
        <v>2258.9315994055701</v>
      </c>
      <c r="G53" s="110">
        <v>4768.6509038601098</v>
      </c>
      <c r="H53" s="110">
        <f t="shared" si="47"/>
        <v>7027.5825032656794</v>
      </c>
      <c r="I53" s="111">
        <v>209635.392489647</v>
      </c>
      <c r="J53" s="91"/>
      <c r="K53" s="104">
        <v>246249.41059527299</v>
      </c>
      <c r="L53" s="104">
        <v>41829.049921002603</v>
      </c>
      <c r="M53" s="110">
        <v>2791.89375883611</v>
      </c>
      <c r="N53" s="110">
        <v>5890.6080647090903</v>
      </c>
      <c r="O53" s="110">
        <f t="shared" si="48"/>
        <v>8682.5018235452008</v>
      </c>
      <c r="P53" s="111">
        <v>195737.858850725</v>
      </c>
      <c r="Q53" s="91"/>
      <c r="R53" s="104">
        <v>239296.33566685999</v>
      </c>
      <c r="S53" s="104">
        <v>42045.314654102302</v>
      </c>
      <c r="T53" s="110">
        <v>3520.2163869015199</v>
      </c>
      <c r="U53" s="110">
        <v>6646.5428191090496</v>
      </c>
      <c r="V53" s="110">
        <f t="shared" si="49"/>
        <v>10166.759206010569</v>
      </c>
      <c r="W53" s="111">
        <v>187084.261806747</v>
      </c>
      <c r="X53" s="91"/>
      <c r="Y53" s="104">
        <v>222953.434126573</v>
      </c>
      <c r="Z53" s="104">
        <v>42045.008985806402</v>
      </c>
      <c r="AA53" s="110">
        <v>3704.34460171915</v>
      </c>
      <c r="AB53" s="110">
        <v>7650.2124034326298</v>
      </c>
      <c r="AC53" s="110">
        <f t="shared" si="50"/>
        <v>11354.557005151779</v>
      </c>
      <c r="AD53" s="111">
        <v>169553.86813561499</v>
      </c>
      <c r="AE53" s="91"/>
      <c r="AF53" s="104">
        <v>216850.17827038499</v>
      </c>
      <c r="AG53" s="104">
        <v>42044.737589876197</v>
      </c>
      <c r="AH53" s="110">
        <v>3888.5723453640499</v>
      </c>
      <c r="AI53" s="110">
        <v>7838.5536170471996</v>
      </c>
      <c r="AJ53" s="110">
        <f t="shared" si="51"/>
        <v>11727.12596241125</v>
      </c>
      <c r="AK53" s="111">
        <v>163078.31471809701</v>
      </c>
      <c r="AL53" s="91"/>
      <c r="AM53" s="104">
        <v>214697.86487033</v>
      </c>
      <c r="AN53" s="104">
        <v>42044.737589876197</v>
      </c>
      <c r="AO53" s="110">
        <v>4072.7363282431102</v>
      </c>
      <c r="AP53" s="110">
        <v>8732.5053755215195</v>
      </c>
      <c r="AQ53" s="110">
        <f t="shared" si="52"/>
        <v>12805.24170376463</v>
      </c>
      <c r="AR53" s="111">
        <v>159847.885576689</v>
      </c>
    </row>
    <row r="54" spans="2:44" customFormat="1" x14ac:dyDescent="0.25">
      <c r="B54" s="108">
        <v>377</v>
      </c>
      <c r="C54" s="109" t="s">
        <v>140</v>
      </c>
      <c r="D54" s="104">
        <v>917145.79169808805</v>
      </c>
      <c r="E54" s="104">
        <v>83951.254133796203</v>
      </c>
      <c r="F54" s="110">
        <v>16941.9869955418</v>
      </c>
      <c r="G54" s="110">
        <v>30996.2308750907</v>
      </c>
      <c r="H54" s="110">
        <f t="shared" si="47"/>
        <v>47938.217870632499</v>
      </c>
      <c r="I54" s="111">
        <v>785256.31969365897</v>
      </c>
      <c r="J54" s="91"/>
      <c r="K54" s="104">
        <v>836631.34807847196</v>
      </c>
      <c r="L54" s="104">
        <v>48932.839474166998</v>
      </c>
      <c r="M54" s="110">
        <v>20939.203191270801</v>
      </c>
      <c r="N54" s="110">
        <v>38288.952420609101</v>
      </c>
      <c r="O54" s="110">
        <f t="shared" si="48"/>
        <v>59228.155611879905</v>
      </c>
      <c r="P54" s="111">
        <v>728470.35299242497</v>
      </c>
      <c r="Q54" s="91"/>
      <c r="R54" s="104">
        <v>812697.93996970798</v>
      </c>
      <c r="S54" s="104">
        <v>49185.832250447602</v>
      </c>
      <c r="T54" s="110">
        <v>26401.622901761399</v>
      </c>
      <c r="U54" s="110">
        <v>43202.528324208797</v>
      </c>
      <c r="V54" s="110">
        <f t="shared" si="49"/>
        <v>69604.151225970199</v>
      </c>
      <c r="W54" s="111">
        <v>693907.95649329002</v>
      </c>
      <c r="X54" s="91"/>
      <c r="Y54" s="104">
        <v>790359.21917191602</v>
      </c>
      <c r="Z54" s="104">
        <v>49185.4746707827</v>
      </c>
      <c r="AA54" s="110">
        <v>27782.584512893602</v>
      </c>
      <c r="AB54" s="110">
        <v>49726.380622312099</v>
      </c>
      <c r="AC54" s="110">
        <f t="shared" si="50"/>
        <v>77508.965135205697</v>
      </c>
      <c r="AD54" s="111">
        <v>663664.77936592698</v>
      </c>
      <c r="AE54" s="91"/>
      <c r="AF54" s="104">
        <v>783026.09009027702</v>
      </c>
      <c r="AG54" s="104">
        <v>49185.157183928197</v>
      </c>
      <c r="AH54" s="110">
        <v>29164.292590230401</v>
      </c>
      <c r="AI54" s="110">
        <v>50950.598510806798</v>
      </c>
      <c r="AJ54" s="110">
        <f t="shared" si="51"/>
        <v>80114.891101037196</v>
      </c>
      <c r="AK54" s="111">
        <v>653726.04180531204</v>
      </c>
      <c r="AL54" s="91"/>
      <c r="AM54" s="104">
        <v>777227.12036555004</v>
      </c>
      <c r="AN54" s="104">
        <v>49185.157183928197</v>
      </c>
      <c r="AO54" s="110">
        <v>30545.522461823301</v>
      </c>
      <c r="AP54" s="110">
        <v>56761.284940889898</v>
      </c>
      <c r="AQ54" s="110">
        <f t="shared" si="52"/>
        <v>87306.807402713195</v>
      </c>
      <c r="AR54" s="111">
        <v>640735.15577890899</v>
      </c>
    </row>
    <row r="55" spans="2:44" customFormat="1" x14ac:dyDescent="0.25">
      <c r="B55" s="108">
        <v>1901</v>
      </c>
      <c r="C55" s="109" t="s">
        <v>376</v>
      </c>
      <c r="D55" s="104">
        <v>1431624.9311674801</v>
      </c>
      <c r="E55" s="104">
        <v>107095.746098052</v>
      </c>
      <c r="F55" s="110">
        <v>38401.837189894701</v>
      </c>
      <c r="G55" s="110">
        <v>60800.2990242163</v>
      </c>
      <c r="H55" s="110">
        <f t="shared" si="47"/>
        <v>99202.136214111</v>
      </c>
      <c r="I55" s="111">
        <v>1225327.0488553201</v>
      </c>
      <c r="J55" s="91"/>
      <c r="K55" s="104">
        <v>1321440.3548361701</v>
      </c>
      <c r="L55" s="104">
        <v>81824.561109044298</v>
      </c>
      <c r="M55" s="110">
        <v>47462.193900213802</v>
      </c>
      <c r="N55" s="110">
        <v>75105.252825040894</v>
      </c>
      <c r="O55" s="110">
        <f t="shared" si="48"/>
        <v>122567.4467252547</v>
      </c>
      <c r="P55" s="111">
        <v>1117048.3470018799</v>
      </c>
      <c r="Q55" s="91"/>
      <c r="R55" s="104">
        <v>1251343.5883628901</v>
      </c>
      <c r="S55" s="104">
        <v>82247.610805431599</v>
      </c>
      <c r="T55" s="110">
        <v>59843.678577325802</v>
      </c>
      <c r="U55" s="110">
        <v>84743.420943640405</v>
      </c>
      <c r="V55" s="110">
        <f t="shared" si="49"/>
        <v>144587.09952096621</v>
      </c>
      <c r="W55" s="111">
        <v>1024508.8780364899</v>
      </c>
      <c r="X55" s="91"/>
      <c r="Y55" s="104">
        <v>1191865.8877977801</v>
      </c>
      <c r="Z55" s="104">
        <v>82247.0128675343</v>
      </c>
      <c r="AA55" s="110">
        <v>62973.858229225501</v>
      </c>
      <c r="AB55" s="110">
        <v>97540.208143765994</v>
      </c>
      <c r="AC55" s="110">
        <f t="shared" si="50"/>
        <v>160514.06637299148</v>
      </c>
      <c r="AD55" s="111">
        <v>949104.80855725799</v>
      </c>
      <c r="AE55" s="91"/>
      <c r="AF55" s="104">
        <v>1149420.31539688</v>
      </c>
      <c r="AG55" s="104">
        <v>82246.481972070105</v>
      </c>
      <c r="AH55" s="110">
        <v>66105.729871188902</v>
      </c>
      <c r="AI55" s="110">
        <v>99941.558617351897</v>
      </c>
      <c r="AJ55" s="110">
        <f t="shared" si="51"/>
        <v>166047.2884885408</v>
      </c>
      <c r="AK55" s="111">
        <v>901126.54493627395</v>
      </c>
      <c r="AL55" s="91"/>
      <c r="AM55" s="104">
        <v>1140140.46636859</v>
      </c>
      <c r="AN55" s="104">
        <v>82246.481972070105</v>
      </c>
      <c r="AO55" s="110">
        <v>69236.517580132801</v>
      </c>
      <c r="AP55" s="110">
        <v>111339.443537899</v>
      </c>
      <c r="AQ55" s="110">
        <f t="shared" si="52"/>
        <v>180575.96111803182</v>
      </c>
      <c r="AR55" s="111">
        <v>877318.02327849204</v>
      </c>
    </row>
    <row r="56" spans="2:44" customFormat="1" x14ac:dyDescent="0.25">
      <c r="B56" s="108">
        <v>755</v>
      </c>
      <c r="C56" s="109" t="s">
        <v>243</v>
      </c>
      <c r="D56" s="104">
        <v>1480246.6643854801</v>
      </c>
      <c r="E56" s="104">
        <v>56455.614548468402</v>
      </c>
      <c r="F56" s="110">
        <v>11294.6579970279</v>
      </c>
      <c r="G56" s="110">
        <v>50070.834490531102</v>
      </c>
      <c r="H56" s="110">
        <f t="shared" si="47"/>
        <v>61365.492487559</v>
      </c>
      <c r="I56" s="111">
        <v>1362425.55734945</v>
      </c>
      <c r="J56" s="91"/>
      <c r="K56" s="104">
        <v>1353269.43717433</v>
      </c>
      <c r="L56" s="104">
        <v>25993.493485558101</v>
      </c>
      <c r="M56" s="110">
        <v>13959.4687941805</v>
      </c>
      <c r="N56" s="110">
        <v>61851.384679445502</v>
      </c>
      <c r="O56" s="110">
        <f t="shared" si="48"/>
        <v>75810.853473626004</v>
      </c>
      <c r="P56" s="111">
        <v>1251465.09021514</v>
      </c>
      <c r="Q56" s="91"/>
      <c r="R56" s="104">
        <v>1288698.6049460699</v>
      </c>
      <c r="S56" s="104">
        <v>26127.885156934801</v>
      </c>
      <c r="T56" s="110">
        <v>17601.081934507602</v>
      </c>
      <c r="U56" s="110">
        <v>69788.699600645006</v>
      </c>
      <c r="V56" s="110">
        <f t="shared" si="49"/>
        <v>87389.781535152608</v>
      </c>
      <c r="W56" s="111">
        <v>1175180.9382539899</v>
      </c>
      <c r="X56" s="91"/>
      <c r="Y56" s="104">
        <v>1223043.9975473599</v>
      </c>
      <c r="Z56" s="104">
        <v>26127.695207919201</v>
      </c>
      <c r="AA56" s="110">
        <v>18521.723008595702</v>
      </c>
      <c r="AB56" s="110">
        <v>80327.230236042597</v>
      </c>
      <c r="AC56" s="110">
        <f t="shared" si="50"/>
        <v>98848.953244638295</v>
      </c>
      <c r="AD56" s="111">
        <v>1098067.3490948</v>
      </c>
      <c r="AE56" s="91"/>
      <c r="AF56" s="104">
        <v>1208527.44401439</v>
      </c>
      <c r="AG56" s="104">
        <v>26127.526556506898</v>
      </c>
      <c r="AH56" s="110">
        <v>19442.861726820302</v>
      </c>
      <c r="AI56" s="110">
        <v>82304.8129789956</v>
      </c>
      <c r="AJ56" s="110">
        <f t="shared" si="51"/>
        <v>101747.67470581591</v>
      </c>
      <c r="AK56" s="111">
        <v>1080652.2427520701</v>
      </c>
      <c r="AL56" s="91"/>
      <c r="AM56" s="104">
        <v>1200119.6043413</v>
      </c>
      <c r="AN56" s="104">
        <v>26127.526556506898</v>
      </c>
      <c r="AO56" s="110">
        <v>20363.681641215499</v>
      </c>
      <c r="AP56" s="110">
        <v>91691.306442975896</v>
      </c>
      <c r="AQ56" s="110">
        <f t="shared" si="52"/>
        <v>112054.9880841914</v>
      </c>
      <c r="AR56" s="111">
        <v>1061937.0897005999</v>
      </c>
    </row>
    <row r="57" spans="2:44" customFormat="1" x14ac:dyDescent="0.25">
      <c r="B57" s="108">
        <v>1681</v>
      </c>
      <c r="C57" s="109" t="s">
        <v>332</v>
      </c>
      <c r="D57" s="104">
        <v>5747500.0083638001</v>
      </c>
      <c r="E57" s="104">
        <v>701675.44731391</v>
      </c>
      <c r="F57" s="110">
        <v>53084.892586030903</v>
      </c>
      <c r="G57" s="110">
        <v>109678.970788782</v>
      </c>
      <c r="H57" s="110">
        <f t="shared" si="47"/>
        <v>162763.86337481291</v>
      </c>
      <c r="I57" s="111">
        <v>4883060.69767508</v>
      </c>
      <c r="J57" s="91"/>
      <c r="K57" s="104">
        <v>5402292.01173958</v>
      </c>
      <c r="L57" s="104">
        <v>695893.12894209905</v>
      </c>
      <c r="M57" s="110">
        <v>65609.503332648499</v>
      </c>
      <c r="N57" s="110">
        <v>135483.985488309</v>
      </c>
      <c r="O57" s="110">
        <f t="shared" si="48"/>
        <v>201093.48882095749</v>
      </c>
      <c r="P57" s="111">
        <v>4505305.3939765198</v>
      </c>
      <c r="Q57" s="91"/>
      <c r="R57" s="104">
        <v>5156038.9265731499</v>
      </c>
      <c r="S57" s="104">
        <v>699491.03857860295</v>
      </c>
      <c r="T57" s="110">
        <v>82725.085092185705</v>
      </c>
      <c r="U57" s="110">
        <v>152870.48483950799</v>
      </c>
      <c r="V57" s="110">
        <f t="shared" si="49"/>
        <v>235595.5699316937</v>
      </c>
      <c r="W57" s="111">
        <v>4220952.3180628503</v>
      </c>
      <c r="X57" s="91"/>
      <c r="Y57" s="104">
        <v>4908059.1135909799</v>
      </c>
      <c r="Z57" s="104">
        <v>699485.95329774602</v>
      </c>
      <c r="AA57" s="110">
        <v>87052.098140400005</v>
      </c>
      <c r="AB57" s="110">
        <v>175954.88527895001</v>
      </c>
      <c r="AC57" s="110">
        <f t="shared" si="50"/>
        <v>263006.98341935</v>
      </c>
      <c r="AD57" s="111">
        <v>3945566.17687388</v>
      </c>
      <c r="AE57" s="91"/>
      <c r="AF57" s="104">
        <v>4830420.4131479897</v>
      </c>
      <c r="AG57" s="104">
        <v>699481.438192492</v>
      </c>
      <c r="AH57" s="110">
        <v>91381.450116055203</v>
      </c>
      <c r="AI57" s="110">
        <v>180286.73319208599</v>
      </c>
      <c r="AJ57" s="110">
        <f t="shared" si="51"/>
        <v>271668.18330814119</v>
      </c>
      <c r="AK57" s="111">
        <v>3859270.7916473499</v>
      </c>
      <c r="AL57" s="91"/>
      <c r="AM57" s="104">
        <v>4741859.7967306199</v>
      </c>
      <c r="AN57" s="104">
        <v>699481.438192492</v>
      </c>
      <c r="AO57" s="110">
        <v>95709.303713713001</v>
      </c>
      <c r="AP57" s="110">
        <v>200847.62363699501</v>
      </c>
      <c r="AQ57" s="110">
        <f t="shared" si="52"/>
        <v>296556.92735070799</v>
      </c>
      <c r="AR57" s="111">
        <v>3745821.4311874202</v>
      </c>
    </row>
    <row r="58" spans="2:44" customFormat="1" x14ac:dyDescent="0.25">
      <c r="B58" s="108">
        <v>147</v>
      </c>
      <c r="C58" s="109" t="s">
        <v>50</v>
      </c>
      <c r="D58" s="104">
        <v>3352696.8971703998</v>
      </c>
      <c r="E58" s="104">
        <v>267905.51333950798</v>
      </c>
      <c r="F58" s="110">
        <v>21459.850194352901</v>
      </c>
      <c r="G58" s="110">
        <v>51262.9972164961</v>
      </c>
      <c r="H58" s="110">
        <f t="shared" si="47"/>
        <v>72722.847410849005</v>
      </c>
      <c r="I58" s="111">
        <v>3012068.5364200398</v>
      </c>
      <c r="J58" s="91"/>
      <c r="K58" s="104">
        <v>3083923.4588479102</v>
      </c>
      <c r="L58" s="104">
        <v>252543.250204985</v>
      </c>
      <c r="M58" s="110">
        <v>26522.990708943002</v>
      </c>
      <c r="N58" s="110">
        <v>63324.036695622701</v>
      </c>
      <c r="O58" s="110">
        <f t="shared" si="48"/>
        <v>89847.027404565699</v>
      </c>
      <c r="P58" s="111">
        <v>2741533.1812383598</v>
      </c>
      <c r="Q58" s="91"/>
      <c r="R58" s="104">
        <v>2896359.6235601399</v>
      </c>
      <c r="S58" s="104">
        <v>253848.950399105</v>
      </c>
      <c r="T58" s="110">
        <v>33442.055675564399</v>
      </c>
      <c r="U58" s="110">
        <v>71450.335305422297</v>
      </c>
      <c r="V58" s="110">
        <f t="shared" si="49"/>
        <v>104892.3909809867</v>
      </c>
      <c r="W58" s="111">
        <v>2537618.2821800499</v>
      </c>
      <c r="X58" s="91"/>
      <c r="Y58" s="104">
        <v>2751594.1082568802</v>
      </c>
      <c r="Z58" s="104">
        <v>253847.104924129</v>
      </c>
      <c r="AA58" s="110">
        <v>35191.273716331903</v>
      </c>
      <c r="AB58" s="110">
        <v>82239.783336900698</v>
      </c>
      <c r="AC58" s="110">
        <f t="shared" si="50"/>
        <v>117431.05705323259</v>
      </c>
      <c r="AD58" s="111">
        <v>2380315.9462795202</v>
      </c>
      <c r="AE58" s="91"/>
      <c r="AF58" s="104">
        <v>2699811.6831542999</v>
      </c>
      <c r="AG58" s="104">
        <v>253845.466368856</v>
      </c>
      <c r="AH58" s="110">
        <v>36941.437280958497</v>
      </c>
      <c r="AI58" s="110">
        <v>84264.451383257503</v>
      </c>
      <c r="AJ58" s="110">
        <f t="shared" si="51"/>
        <v>121205.88866421601</v>
      </c>
      <c r="AK58" s="111">
        <v>2324760.32812123</v>
      </c>
      <c r="AL58" s="91"/>
      <c r="AM58" s="104">
        <v>2625421.8235148499</v>
      </c>
      <c r="AN58" s="104">
        <v>253845.466368856</v>
      </c>
      <c r="AO58" s="110">
        <v>38690.995118309504</v>
      </c>
      <c r="AP58" s="110">
        <v>93874.432786856298</v>
      </c>
      <c r="AQ58" s="110">
        <f t="shared" si="52"/>
        <v>132565.42790516579</v>
      </c>
      <c r="AR58" s="111">
        <v>2239010.9292408298</v>
      </c>
    </row>
    <row r="59" spans="2:44" customFormat="1" x14ac:dyDescent="0.25">
      <c r="B59" s="108">
        <v>654</v>
      </c>
      <c r="C59" s="109" t="s">
        <v>222</v>
      </c>
      <c r="D59" s="104">
        <v>1752554.8021464299</v>
      </c>
      <c r="E59" s="104">
        <v>132035.81295459901</v>
      </c>
      <c r="F59" s="110">
        <v>18071.452795244601</v>
      </c>
      <c r="G59" s="110">
        <v>48878.671764566097</v>
      </c>
      <c r="H59" s="110">
        <f t="shared" si="47"/>
        <v>66950.124559810705</v>
      </c>
      <c r="I59" s="111">
        <v>1553568.86463202</v>
      </c>
      <c r="J59" s="91"/>
      <c r="K59" s="104">
        <v>1638580.5858382599</v>
      </c>
      <c r="L59" s="104">
        <v>100031.008646036</v>
      </c>
      <c r="M59" s="110">
        <v>22335.150070688898</v>
      </c>
      <c r="N59" s="110">
        <v>60378.732663268202</v>
      </c>
      <c r="O59" s="110">
        <f t="shared" si="48"/>
        <v>82713.8827339571</v>
      </c>
      <c r="P59" s="111">
        <v>1455835.69445826</v>
      </c>
      <c r="Q59" s="91"/>
      <c r="R59" s="104">
        <v>1589996.15885973</v>
      </c>
      <c r="S59" s="104">
        <v>100548.18939547701</v>
      </c>
      <c r="T59" s="110">
        <v>28161.731095212101</v>
      </c>
      <c r="U59" s="110">
        <v>68127.063895867701</v>
      </c>
      <c r="V59" s="110">
        <f t="shared" si="49"/>
        <v>96288.794991079805</v>
      </c>
      <c r="W59" s="111">
        <v>1393159.17447318</v>
      </c>
      <c r="X59" s="91"/>
      <c r="Y59" s="104">
        <v>1541998.3176976601</v>
      </c>
      <c r="Z59" s="104">
        <v>100547.45841286999</v>
      </c>
      <c r="AA59" s="110">
        <v>29634.7568137532</v>
      </c>
      <c r="AB59" s="110">
        <v>78414.677135184407</v>
      </c>
      <c r="AC59" s="110">
        <f t="shared" si="50"/>
        <v>108049.4339489376</v>
      </c>
      <c r="AD59" s="111">
        <v>1333401.4253358501</v>
      </c>
      <c r="AE59" s="91"/>
      <c r="AF59" s="104">
        <v>1510453.28404416</v>
      </c>
      <c r="AG59" s="104">
        <v>100546.809390033</v>
      </c>
      <c r="AH59" s="110">
        <v>31108.578762912399</v>
      </c>
      <c r="AI59" s="110">
        <v>80345.174574733799</v>
      </c>
      <c r="AJ59" s="110">
        <f t="shared" si="51"/>
        <v>111453.75333764619</v>
      </c>
      <c r="AK59" s="111">
        <v>1298452.7213164801</v>
      </c>
      <c r="AL59" s="91"/>
      <c r="AM59" s="104">
        <v>1494243.95211303</v>
      </c>
      <c r="AN59" s="104">
        <v>100546.809390033</v>
      </c>
      <c r="AO59" s="110">
        <v>32581.8906259449</v>
      </c>
      <c r="AP59" s="110">
        <v>89508.180099095596</v>
      </c>
      <c r="AQ59" s="110">
        <f t="shared" si="52"/>
        <v>122090.0707250405</v>
      </c>
      <c r="AR59" s="111">
        <v>1271607.0719979601</v>
      </c>
    </row>
    <row r="60" spans="2:44" customFormat="1" x14ac:dyDescent="0.25">
      <c r="B60" s="108">
        <v>756</v>
      </c>
      <c r="C60" s="109" t="s">
        <v>244</v>
      </c>
      <c r="D60" s="104">
        <v>5200736.7439148296</v>
      </c>
      <c r="E60" s="104">
        <v>203069.22651781101</v>
      </c>
      <c r="F60" s="110">
        <v>37272.371390191904</v>
      </c>
      <c r="G60" s="110">
        <v>156173.31710141801</v>
      </c>
      <c r="H60" s="110">
        <f t="shared" si="47"/>
        <v>193445.68849160991</v>
      </c>
      <c r="I60" s="111">
        <v>4804221.8289054101</v>
      </c>
      <c r="J60" s="91"/>
      <c r="K60" s="104">
        <v>4829074.8312085401</v>
      </c>
      <c r="L60" s="104">
        <v>187717.803477193</v>
      </c>
      <c r="M60" s="110">
        <v>46066.247020795803</v>
      </c>
      <c r="N60" s="110">
        <v>192917.41411922299</v>
      </c>
      <c r="O60" s="110">
        <f t="shared" si="48"/>
        <v>238983.66114001878</v>
      </c>
      <c r="P60" s="111">
        <v>4402373.3665913297</v>
      </c>
      <c r="Q60" s="91"/>
      <c r="R60" s="104">
        <v>4556802.0254987199</v>
      </c>
      <c r="S60" s="104">
        <v>188688.34286892501</v>
      </c>
      <c r="T60" s="110">
        <v>58083.570383874998</v>
      </c>
      <c r="U60" s="110">
        <v>217674.27732582099</v>
      </c>
      <c r="V60" s="110">
        <f t="shared" si="49"/>
        <v>275757.84770969598</v>
      </c>
      <c r="W60" s="111">
        <v>4092355.8349200999</v>
      </c>
      <c r="X60" s="91"/>
      <c r="Y60" s="104">
        <v>4340856.5661916798</v>
      </c>
      <c r="Z60" s="104">
        <v>188686.97110979501</v>
      </c>
      <c r="AA60" s="110">
        <v>61121.6859283659</v>
      </c>
      <c r="AB60" s="110">
        <v>250544.456212419</v>
      </c>
      <c r="AC60" s="110">
        <f t="shared" si="50"/>
        <v>311666.14214078488</v>
      </c>
      <c r="AD60" s="111">
        <v>3840503.4529411001</v>
      </c>
      <c r="AE60" s="91"/>
      <c r="AF60" s="104">
        <v>4243500.9176677</v>
      </c>
      <c r="AG60" s="104">
        <v>188685.75315605299</v>
      </c>
      <c r="AH60" s="110">
        <v>64161.443698506802</v>
      </c>
      <c r="AI60" s="110">
        <v>256712.63095829601</v>
      </c>
      <c r="AJ60" s="110">
        <f t="shared" si="51"/>
        <v>320874.07465680281</v>
      </c>
      <c r="AK60" s="111">
        <v>3733941.08985485</v>
      </c>
      <c r="AL60" s="91"/>
      <c r="AM60" s="104">
        <v>4161245.1013475698</v>
      </c>
      <c r="AN60" s="104">
        <v>188685.75315605299</v>
      </c>
      <c r="AO60" s="110">
        <v>67200.149416011307</v>
      </c>
      <c r="AP60" s="110">
        <v>285989.55104832997</v>
      </c>
      <c r="AQ60" s="110">
        <f t="shared" si="52"/>
        <v>353189.70046434127</v>
      </c>
      <c r="AR60" s="111">
        <v>3619369.64772717</v>
      </c>
    </row>
    <row r="61" spans="2:44" customFormat="1" x14ac:dyDescent="0.25">
      <c r="B61" s="108">
        <v>757</v>
      </c>
      <c r="C61" s="109" t="s">
        <v>245</v>
      </c>
      <c r="D61" s="104">
        <v>9384829.4522130191</v>
      </c>
      <c r="E61" s="104">
        <v>315395.33179062902</v>
      </c>
      <c r="F61" s="110">
        <v>70026.879581572706</v>
      </c>
      <c r="G61" s="110">
        <v>277773.915149851</v>
      </c>
      <c r="H61" s="110">
        <f t="shared" si="47"/>
        <v>347800.79473142372</v>
      </c>
      <c r="I61" s="111">
        <v>8721633.3256909698</v>
      </c>
      <c r="J61" s="91"/>
      <c r="K61" s="104">
        <v>8760839.8742529005</v>
      </c>
      <c r="L61" s="104">
        <v>244129.06350641701</v>
      </c>
      <c r="M61" s="110">
        <v>86548.706523919303</v>
      </c>
      <c r="N61" s="110">
        <v>343127.91976930399</v>
      </c>
      <c r="O61" s="110">
        <f t="shared" si="48"/>
        <v>429676.62629322329</v>
      </c>
      <c r="P61" s="111">
        <v>8087034.1844532602</v>
      </c>
      <c r="Q61" s="91"/>
      <c r="R61" s="104">
        <v>8314377.6594636496</v>
      </c>
      <c r="S61" s="104">
        <v>245391.260636422</v>
      </c>
      <c r="T61" s="110">
        <v>109126.707993947</v>
      </c>
      <c r="U61" s="110">
        <v>387161.11921310198</v>
      </c>
      <c r="V61" s="110">
        <f t="shared" si="49"/>
        <v>496287.82720704901</v>
      </c>
      <c r="W61" s="111">
        <v>7572698.5716201803</v>
      </c>
      <c r="X61" s="91"/>
      <c r="Y61" s="104">
        <v>7860383.3264640998</v>
      </c>
      <c r="Z61" s="104">
        <v>245389.47664862001</v>
      </c>
      <c r="AA61" s="110">
        <v>114834.682653294</v>
      </c>
      <c r="AB61" s="110">
        <v>445624.87249995099</v>
      </c>
      <c r="AC61" s="110">
        <f t="shared" si="50"/>
        <v>560459.55515324499</v>
      </c>
      <c r="AD61" s="111">
        <v>7054534.2946622297</v>
      </c>
      <c r="AE61" s="91"/>
      <c r="AF61" s="104">
        <v>7644991.5552016199</v>
      </c>
      <c r="AG61" s="104">
        <v>245387.892686412</v>
      </c>
      <c r="AH61" s="110">
        <v>120545.74270628599</v>
      </c>
      <c r="AI61" s="110">
        <v>456595.74819299998</v>
      </c>
      <c r="AJ61" s="110">
        <f t="shared" si="51"/>
        <v>577141.490899286</v>
      </c>
      <c r="AK61" s="111">
        <v>6822462.17161592</v>
      </c>
      <c r="AL61" s="91"/>
      <c r="AM61" s="104">
        <v>7392594.1137722302</v>
      </c>
      <c r="AN61" s="104">
        <v>245387.892686412</v>
      </c>
      <c r="AO61" s="110">
        <v>126254.826175536</v>
      </c>
      <c r="AP61" s="110">
        <v>508668.43812412902</v>
      </c>
      <c r="AQ61" s="110">
        <f t="shared" si="52"/>
        <v>634923.264299665</v>
      </c>
      <c r="AR61" s="111">
        <v>6512282.9567861501</v>
      </c>
    </row>
    <row r="62" spans="2:44" customFormat="1" x14ac:dyDescent="0.25">
      <c r="B62" s="108">
        <v>758</v>
      </c>
      <c r="C62" s="109" t="s">
        <v>246</v>
      </c>
      <c r="D62" s="104">
        <v>32526361.151289798</v>
      </c>
      <c r="E62" s="104">
        <v>5432487.4863838404</v>
      </c>
      <c r="F62" s="110">
        <v>255259.270732829</v>
      </c>
      <c r="G62" s="110">
        <v>641383.54656918405</v>
      </c>
      <c r="H62" s="110">
        <f t="shared" si="47"/>
        <v>896642.81730201305</v>
      </c>
      <c r="I62" s="111">
        <v>26197230.847603898</v>
      </c>
      <c r="J62" s="91"/>
      <c r="K62" s="104">
        <v>30475917.687853701</v>
      </c>
      <c r="L62" s="104">
        <v>5417067.1790483203</v>
      </c>
      <c r="M62" s="110">
        <v>315483.99474847998</v>
      </c>
      <c r="N62" s="110">
        <v>792286.78470337298</v>
      </c>
      <c r="O62" s="110">
        <f t="shared" si="48"/>
        <v>1107770.7794518529</v>
      </c>
      <c r="P62" s="111">
        <v>23951079.729353499</v>
      </c>
      <c r="Q62" s="91"/>
      <c r="R62" s="104">
        <v>29046000.542736702</v>
      </c>
      <c r="S62" s="104">
        <v>5445074.5229844796</v>
      </c>
      <c r="T62" s="110">
        <v>397784.45171987102</v>
      </c>
      <c r="U62" s="110">
        <v>893960.00917016703</v>
      </c>
      <c r="V62" s="110">
        <f t="shared" si="49"/>
        <v>1291744.4608900379</v>
      </c>
      <c r="W62" s="111">
        <v>22309181.558862198</v>
      </c>
      <c r="X62" s="91"/>
      <c r="Y62" s="104">
        <v>27853098.395748898</v>
      </c>
      <c r="Z62" s="104">
        <v>5445034.93744055</v>
      </c>
      <c r="AA62" s="110">
        <v>418590.93999426399</v>
      </c>
      <c r="AB62" s="110">
        <v>1028953.56826169</v>
      </c>
      <c r="AC62" s="110">
        <f t="shared" si="50"/>
        <v>1447544.5082559539</v>
      </c>
      <c r="AD62" s="111">
        <v>20960518.950052399</v>
      </c>
      <c r="AE62" s="91"/>
      <c r="AF62" s="104">
        <v>27135480.3662173</v>
      </c>
      <c r="AG62" s="104">
        <v>5444999.7903361097</v>
      </c>
      <c r="AH62" s="110">
        <v>439408.67502613802</v>
      </c>
      <c r="AI62" s="110">
        <v>1054285.46149285</v>
      </c>
      <c r="AJ62" s="110">
        <f t="shared" si="51"/>
        <v>1493694.1365189881</v>
      </c>
      <c r="AK62" s="111">
        <v>20196786.439362202</v>
      </c>
      <c r="AL62" s="91"/>
      <c r="AM62" s="104">
        <v>26449287.380227499</v>
      </c>
      <c r="AN62" s="104">
        <v>5444999.7903361097</v>
      </c>
      <c r="AO62" s="110">
        <v>460219.20509147103</v>
      </c>
      <c r="AP62" s="110">
        <v>1174521.9730076401</v>
      </c>
      <c r="AQ62" s="110">
        <f t="shared" si="52"/>
        <v>1634741.1780991112</v>
      </c>
      <c r="AR62" s="111">
        <v>19369546.411792301</v>
      </c>
    </row>
    <row r="63" spans="2:44" customFormat="1" x14ac:dyDescent="0.25">
      <c r="B63" s="108">
        <v>501</v>
      </c>
      <c r="C63" s="109" t="s">
        <v>176</v>
      </c>
      <c r="D63" s="104">
        <v>205145.79062359099</v>
      </c>
      <c r="E63" s="104">
        <v>164297.852182487</v>
      </c>
      <c r="F63" s="110">
        <v>15812.521195838999</v>
      </c>
      <c r="G63" s="110">
        <v>25035.4172452655</v>
      </c>
      <c r="H63" s="110">
        <f t="shared" si="47"/>
        <v>40847.938441104503</v>
      </c>
      <c r="I63" s="111">
        <v>0</v>
      </c>
      <c r="J63" s="91"/>
      <c r="K63" s="104">
        <v>204627.92876099399</v>
      </c>
      <c r="L63" s="104">
        <v>154158.98010941799</v>
      </c>
      <c r="M63" s="110">
        <v>19543.2563118527</v>
      </c>
      <c r="N63" s="110">
        <v>30925.6923397227</v>
      </c>
      <c r="O63" s="110">
        <f t="shared" si="48"/>
        <v>50468.948651575396</v>
      </c>
      <c r="P63" s="111">
        <v>0</v>
      </c>
      <c r="Q63" s="91"/>
      <c r="R63" s="104">
        <v>214491.87803743899</v>
      </c>
      <c r="S63" s="104">
        <v>154956.01352880601</v>
      </c>
      <c r="T63" s="110">
        <v>24641.514708310599</v>
      </c>
      <c r="U63" s="110">
        <v>34894.349800322503</v>
      </c>
      <c r="V63" s="110">
        <f t="shared" si="49"/>
        <v>59535.864508633102</v>
      </c>
      <c r="W63" s="111">
        <v>0</v>
      </c>
      <c r="X63" s="91"/>
      <c r="Y63" s="104">
        <v>221048.91433285101</v>
      </c>
      <c r="Z63" s="104">
        <v>154954.887002795</v>
      </c>
      <c r="AA63" s="110">
        <v>25930.412212034</v>
      </c>
      <c r="AB63" s="110">
        <v>40163.615118021298</v>
      </c>
      <c r="AC63" s="110">
        <f t="shared" si="50"/>
        <v>66094.027330055294</v>
      </c>
      <c r="AD63" s="111">
        <v>0</v>
      </c>
      <c r="AE63" s="91"/>
      <c r="AF63" s="104">
        <v>223326.299693009</v>
      </c>
      <c r="AG63" s="104">
        <v>154953.886785963</v>
      </c>
      <c r="AH63" s="110">
        <v>27220.006417548298</v>
      </c>
      <c r="AI63" s="110">
        <v>41152.4064894978</v>
      </c>
      <c r="AJ63" s="110">
        <f t="shared" si="51"/>
        <v>68372.412907046091</v>
      </c>
      <c r="AK63" s="111">
        <v>0</v>
      </c>
      <c r="AL63" s="91"/>
      <c r="AM63" s="104">
        <v>229308.69430515301</v>
      </c>
      <c r="AN63" s="104">
        <v>154953.886785963</v>
      </c>
      <c r="AO63" s="110">
        <v>28509.154297701702</v>
      </c>
      <c r="AP63" s="110">
        <v>45845.653221487999</v>
      </c>
      <c r="AQ63" s="110">
        <f t="shared" si="52"/>
        <v>74354.807519189693</v>
      </c>
      <c r="AR63" s="111">
        <v>0</v>
      </c>
    </row>
    <row r="64" spans="2:44" customFormat="1" x14ac:dyDescent="0.25">
      <c r="B64" s="108">
        <v>1876</v>
      </c>
      <c r="C64" s="109" t="s">
        <v>367</v>
      </c>
      <c r="D64" s="104">
        <v>4451435.4302677801</v>
      </c>
      <c r="E64" s="104">
        <v>161528.18745409799</v>
      </c>
      <c r="F64" s="110">
        <v>44049.166188408599</v>
      </c>
      <c r="G64" s="110">
        <v>106102.482610887</v>
      </c>
      <c r="H64" s="110">
        <f t="shared" si="47"/>
        <v>150151.6487992956</v>
      </c>
      <c r="I64" s="111">
        <v>4139755.5940143801</v>
      </c>
      <c r="J64" s="91"/>
      <c r="K64" s="104">
        <v>4154420.11933826</v>
      </c>
      <c r="L64" s="104">
        <v>154033.63758045499</v>
      </c>
      <c r="M64" s="110">
        <v>54441.928297304097</v>
      </c>
      <c r="N64" s="110">
        <v>131066.029439777</v>
      </c>
      <c r="O64" s="110">
        <f t="shared" si="48"/>
        <v>185507.9577370811</v>
      </c>
      <c r="P64" s="111">
        <v>3814878.5240207198</v>
      </c>
      <c r="Q64" s="91"/>
      <c r="R64" s="104">
        <v>3951746.2891599801</v>
      </c>
      <c r="S64" s="104">
        <v>154830.022953362</v>
      </c>
      <c r="T64" s="110">
        <v>68644.219544579595</v>
      </c>
      <c r="U64" s="110">
        <v>147885.577725176</v>
      </c>
      <c r="V64" s="110">
        <f t="shared" si="49"/>
        <v>216529.7972697556</v>
      </c>
      <c r="W64" s="111">
        <v>3580386.4689368601</v>
      </c>
      <c r="X64" s="91"/>
      <c r="Y64" s="104">
        <v>3776060.4732970698</v>
      </c>
      <c r="Z64" s="104">
        <v>154828.89734329999</v>
      </c>
      <c r="AA64" s="110">
        <v>72234.719733523394</v>
      </c>
      <c r="AB64" s="110">
        <v>170217.22597637601</v>
      </c>
      <c r="AC64" s="110">
        <f t="shared" si="50"/>
        <v>242451.94570989942</v>
      </c>
      <c r="AD64" s="111">
        <v>3378779.63024387</v>
      </c>
      <c r="AE64" s="91"/>
      <c r="AF64" s="104">
        <v>3691593.0979967201</v>
      </c>
      <c r="AG64" s="104">
        <v>154827.89793971699</v>
      </c>
      <c r="AH64" s="110">
        <v>75827.160734599005</v>
      </c>
      <c r="AI64" s="110">
        <v>174407.81797929999</v>
      </c>
      <c r="AJ64" s="110">
        <f t="shared" si="51"/>
        <v>250234.97871389898</v>
      </c>
      <c r="AK64" s="111">
        <v>3286530.2213431098</v>
      </c>
      <c r="AL64" s="91"/>
      <c r="AM64" s="104">
        <v>3592698.65621803</v>
      </c>
      <c r="AN64" s="104">
        <v>154827.89793971699</v>
      </c>
      <c r="AO64" s="110">
        <v>79418.358400740603</v>
      </c>
      <c r="AP64" s="110">
        <v>194298.244605354</v>
      </c>
      <c r="AQ64" s="110">
        <f t="shared" si="52"/>
        <v>273716.60300609458</v>
      </c>
      <c r="AR64" s="111">
        <v>3164154.1552722198</v>
      </c>
    </row>
    <row r="65" spans="2:44" customFormat="1" x14ac:dyDescent="0.25">
      <c r="B65" s="108">
        <v>213</v>
      </c>
      <c r="C65" s="109" t="s">
        <v>75</v>
      </c>
      <c r="D65" s="104">
        <v>2315495.03148046</v>
      </c>
      <c r="E65" s="104">
        <v>292927.22784820502</v>
      </c>
      <c r="F65" s="110">
        <v>28236.6449925696</v>
      </c>
      <c r="G65" s="110">
        <v>64376.787202111402</v>
      </c>
      <c r="H65" s="110">
        <f t="shared" si="47"/>
        <v>92613.432194680994</v>
      </c>
      <c r="I65" s="111">
        <v>1929954.3714375701</v>
      </c>
      <c r="J65" s="91"/>
      <c r="K65" s="104">
        <v>2214390.298217</v>
      </c>
      <c r="L65" s="104">
        <v>286539.39277040702</v>
      </c>
      <c r="M65" s="110">
        <v>34898.671985451299</v>
      </c>
      <c r="N65" s="110">
        <v>79523.208873572701</v>
      </c>
      <c r="O65" s="110">
        <f t="shared" si="48"/>
        <v>114421.88085902401</v>
      </c>
      <c r="P65" s="111">
        <v>1813429.02458757</v>
      </c>
      <c r="Q65" s="91"/>
      <c r="R65" s="104">
        <v>2160707.5527902101</v>
      </c>
      <c r="S65" s="104">
        <v>288020.85996646102</v>
      </c>
      <c r="T65" s="110">
        <v>44002.704836268997</v>
      </c>
      <c r="U65" s="110">
        <v>89728.328057972103</v>
      </c>
      <c r="V65" s="110">
        <f t="shared" si="49"/>
        <v>133731.0328942411</v>
      </c>
      <c r="W65" s="111">
        <v>1738955.65992951</v>
      </c>
      <c r="X65" s="91"/>
      <c r="Y65" s="104">
        <v>2093803.2784235999</v>
      </c>
      <c r="Z65" s="104">
        <v>288018.766062629</v>
      </c>
      <c r="AA65" s="110">
        <v>46304.307521489303</v>
      </c>
      <c r="AB65" s="110">
        <v>103277.86744633999</v>
      </c>
      <c r="AC65" s="110">
        <f t="shared" si="50"/>
        <v>149582.17496782931</v>
      </c>
      <c r="AD65" s="111">
        <v>1656202.33739314</v>
      </c>
      <c r="AE65" s="91"/>
      <c r="AF65" s="104">
        <v>2062386.9395540699</v>
      </c>
      <c r="AG65" s="104">
        <v>288016.90693302499</v>
      </c>
      <c r="AH65" s="110">
        <v>48607.154317050597</v>
      </c>
      <c r="AI65" s="110">
        <v>105820.47383013699</v>
      </c>
      <c r="AJ65" s="110">
        <f t="shared" si="51"/>
        <v>154427.62814718758</v>
      </c>
      <c r="AK65" s="111">
        <v>1619942.40447386</v>
      </c>
      <c r="AL65" s="91"/>
      <c r="AM65" s="104">
        <v>2047438.4306864999</v>
      </c>
      <c r="AN65" s="104">
        <v>288016.90693302499</v>
      </c>
      <c r="AO65" s="110">
        <v>50909.204103038799</v>
      </c>
      <c r="AP65" s="110">
        <v>117888.82256954099</v>
      </c>
      <c r="AQ65" s="110">
        <f t="shared" si="52"/>
        <v>168798.02667257978</v>
      </c>
      <c r="AR65" s="111">
        <v>1590623.4970809</v>
      </c>
    </row>
    <row r="66" spans="2:44" customFormat="1" x14ac:dyDescent="0.25">
      <c r="B66" s="108">
        <v>899</v>
      </c>
      <c r="C66" s="109" t="s">
        <v>292</v>
      </c>
      <c r="D66" s="104">
        <v>12487567.0773577</v>
      </c>
      <c r="E66" s="104">
        <v>1441579.2071694699</v>
      </c>
      <c r="F66" s="110">
        <v>63250.084783355996</v>
      </c>
      <c r="G66" s="110">
        <v>121600.59804843301</v>
      </c>
      <c r="H66" s="110">
        <f t="shared" si="47"/>
        <v>184850.68283178902</v>
      </c>
      <c r="I66" s="111">
        <v>10861137.187356399</v>
      </c>
      <c r="J66" s="91"/>
      <c r="K66" s="104">
        <v>11569296.335075101</v>
      </c>
      <c r="L66" s="104">
        <v>1385176.0796848801</v>
      </c>
      <c r="M66" s="110">
        <v>78173.025247411002</v>
      </c>
      <c r="N66" s="110">
        <v>150210.50565008199</v>
      </c>
      <c r="O66" s="110">
        <f t="shared" si="48"/>
        <v>228383.53089749301</v>
      </c>
      <c r="P66" s="111">
        <v>9955736.7244927008</v>
      </c>
      <c r="Q66" s="91"/>
      <c r="R66" s="104">
        <v>10947520.6008108</v>
      </c>
      <c r="S66" s="104">
        <v>1392337.7229862399</v>
      </c>
      <c r="T66" s="110">
        <v>98566.058833242496</v>
      </c>
      <c r="U66" s="110">
        <v>169486.84188728101</v>
      </c>
      <c r="V66" s="110">
        <f t="shared" si="49"/>
        <v>268052.9007205235</v>
      </c>
      <c r="W66" s="111">
        <v>9287129.9771039896</v>
      </c>
      <c r="X66" s="91"/>
      <c r="Y66" s="104">
        <v>10314288.1328477</v>
      </c>
      <c r="Z66" s="104">
        <v>1392327.6007288001</v>
      </c>
      <c r="AA66" s="110">
        <v>103721.648848136</v>
      </c>
      <c r="AB66" s="110">
        <v>195080.41628753199</v>
      </c>
      <c r="AC66" s="110">
        <f t="shared" si="50"/>
        <v>298802.06513566797</v>
      </c>
      <c r="AD66" s="111">
        <v>8623158.4669832196</v>
      </c>
      <c r="AE66" s="91"/>
      <c r="AF66" s="104">
        <v>9986774.5110861305</v>
      </c>
      <c r="AG66" s="104">
        <v>1392318.6134065599</v>
      </c>
      <c r="AH66" s="110">
        <v>108880.025670193</v>
      </c>
      <c r="AI66" s="110">
        <v>199883.117234704</v>
      </c>
      <c r="AJ66" s="110">
        <f t="shared" si="51"/>
        <v>308763.14290489699</v>
      </c>
      <c r="AK66" s="111">
        <v>8285692.7547746701</v>
      </c>
      <c r="AL66" s="91"/>
      <c r="AM66" s="104">
        <v>9700006.0931059793</v>
      </c>
      <c r="AN66" s="104">
        <v>1392318.6134065599</v>
      </c>
      <c r="AO66" s="110">
        <v>114036.617190807</v>
      </c>
      <c r="AP66" s="110">
        <v>222678.88707579899</v>
      </c>
      <c r="AQ66" s="110">
        <f t="shared" si="52"/>
        <v>336715.504266606</v>
      </c>
      <c r="AR66" s="111">
        <v>7970971.9754328104</v>
      </c>
    </row>
    <row r="67" spans="2:44" customFormat="1" x14ac:dyDescent="0.25">
      <c r="B67" s="108">
        <v>312</v>
      </c>
      <c r="C67" s="109" t="s">
        <v>116</v>
      </c>
      <c r="D67" s="104">
        <v>463779.89017394203</v>
      </c>
      <c r="E67" s="104">
        <v>46197.727087826403</v>
      </c>
      <c r="F67" s="110">
        <v>9035.7263976222803</v>
      </c>
      <c r="G67" s="110">
        <v>13113.7899856153</v>
      </c>
      <c r="H67" s="110">
        <f t="shared" si="47"/>
        <v>22149.51638323758</v>
      </c>
      <c r="I67" s="111">
        <v>395432.64670287899</v>
      </c>
      <c r="J67" s="91"/>
      <c r="K67" s="104">
        <v>435118.20883495302</v>
      </c>
      <c r="L67" s="104">
        <v>34909.570685358398</v>
      </c>
      <c r="M67" s="110">
        <v>11167.5750353444</v>
      </c>
      <c r="N67" s="110">
        <v>16199.17217795</v>
      </c>
      <c r="O67" s="110">
        <f t="shared" si="48"/>
        <v>27366.747213294402</v>
      </c>
      <c r="P67" s="111">
        <v>372841.89093629998</v>
      </c>
      <c r="Q67" s="91"/>
      <c r="R67" s="104">
        <v>425452.93602964602</v>
      </c>
      <c r="S67" s="104">
        <v>35090.060297270502</v>
      </c>
      <c r="T67" s="110">
        <v>14080.865547606099</v>
      </c>
      <c r="U67" s="110">
        <v>18277.992752549901</v>
      </c>
      <c r="V67" s="110">
        <f t="shared" si="49"/>
        <v>32358.858300156</v>
      </c>
      <c r="W67" s="111">
        <v>358004.01743221999</v>
      </c>
      <c r="X67" s="91"/>
      <c r="Y67" s="104">
        <v>416632.96819771698</v>
      </c>
      <c r="Z67" s="104">
        <v>35089.805193484899</v>
      </c>
      <c r="AA67" s="110">
        <v>14817.3784068766</v>
      </c>
      <c r="AB67" s="110">
        <v>21038.0841094397</v>
      </c>
      <c r="AC67" s="110">
        <f t="shared" si="50"/>
        <v>35855.4625163163</v>
      </c>
      <c r="AD67" s="111">
        <v>345687.70048791601</v>
      </c>
      <c r="AE67" s="91"/>
      <c r="AF67" s="104">
        <v>414780.40635106101</v>
      </c>
      <c r="AG67" s="104">
        <v>35089.578692633797</v>
      </c>
      <c r="AH67" s="110">
        <v>15554.289381456199</v>
      </c>
      <c r="AI67" s="110">
        <v>21556.022446879801</v>
      </c>
      <c r="AJ67" s="110">
        <f t="shared" si="51"/>
        <v>37110.311828336002</v>
      </c>
      <c r="AK67" s="111">
        <v>342580.51583009103</v>
      </c>
      <c r="AL67" s="91"/>
      <c r="AM67" s="104">
        <v>414963.044806374</v>
      </c>
      <c r="AN67" s="104">
        <v>35089.578692633797</v>
      </c>
      <c r="AO67" s="110">
        <v>16290.945312972401</v>
      </c>
      <c r="AP67" s="110">
        <v>24014.3897826842</v>
      </c>
      <c r="AQ67" s="110">
        <f t="shared" si="52"/>
        <v>40305.335095656599</v>
      </c>
      <c r="AR67" s="111">
        <v>339568.13101808401</v>
      </c>
    </row>
    <row r="68" spans="2:44" customFormat="1" x14ac:dyDescent="0.25">
      <c r="B68" s="108">
        <v>313</v>
      </c>
      <c r="C68" s="109" t="s">
        <v>117</v>
      </c>
      <c r="D68" s="104">
        <v>1166203.33343807</v>
      </c>
      <c r="E68" s="104">
        <v>66261.159405560902</v>
      </c>
      <c r="F68" s="110">
        <v>18071.452795244601</v>
      </c>
      <c r="G68" s="110">
        <v>22651.091793335501</v>
      </c>
      <c r="H68" s="110">
        <f t="shared" si="47"/>
        <v>40722.544588580102</v>
      </c>
      <c r="I68" s="111">
        <v>1059219.62944393</v>
      </c>
      <c r="J68" s="91"/>
      <c r="K68" s="104">
        <v>1096595.1000723499</v>
      </c>
      <c r="L68" s="104">
        <v>52643.961080575202</v>
      </c>
      <c r="M68" s="110">
        <v>22335.150070688898</v>
      </c>
      <c r="N68" s="110">
        <v>27980.388307368201</v>
      </c>
      <c r="O68" s="110">
        <f t="shared" si="48"/>
        <v>50315.538378057099</v>
      </c>
      <c r="P68" s="111">
        <v>993635.60061371303</v>
      </c>
      <c r="Q68" s="91"/>
      <c r="R68" s="104">
        <v>1040883.3861415799</v>
      </c>
      <c r="S68" s="104">
        <v>52916.1411136838</v>
      </c>
      <c r="T68" s="110">
        <v>28161.731095212101</v>
      </c>
      <c r="U68" s="110">
        <v>31571.078390768002</v>
      </c>
      <c r="V68" s="110">
        <f t="shared" si="49"/>
        <v>59732.809485980106</v>
      </c>
      <c r="W68" s="111">
        <v>928234.43554191804</v>
      </c>
      <c r="X68" s="91"/>
      <c r="Y68" s="104">
        <v>984959.92592777696</v>
      </c>
      <c r="Z68" s="104">
        <v>52915.756414774703</v>
      </c>
      <c r="AA68" s="110">
        <v>29634.7568137532</v>
      </c>
      <c r="AB68" s="110">
        <v>36338.508916305</v>
      </c>
      <c r="AC68" s="110">
        <f t="shared" si="50"/>
        <v>65973.265730058192</v>
      </c>
      <c r="AD68" s="111">
        <v>866070.90378294396</v>
      </c>
      <c r="AE68" s="91"/>
      <c r="AF68" s="104">
        <v>980690.64000238001</v>
      </c>
      <c r="AG68" s="104">
        <v>52915.414849359899</v>
      </c>
      <c r="AH68" s="110">
        <v>31108.578762912399</v>
      </c>
      <c r="AI68" s="110">
        <v>37233.129680974198</v>
      </c>
      <c r="AJ68" s="110">
        <f t="shared" si="51"/>
        <v>68341.7084438866</v>
      </c>
      <c r="AK68" s="111">
        <v>859433.51670913305</v>
      </c>
      <c r="AL68" s="91"/>
      <c r="AM68" s="104">
        <v>963970.23225004505</v>
      </c>
      <c r="AN68" s="104">
        <v>52915.414849359899</v>
      </c>
      <c r="AO68" s="110">
        <v>32581.8906259449</v>
      </c>
      <c r="AP68" s="110">
        <v>41479.400533727203</v>
      </c>
      <c r="AQ68" s="110">
        <f t="shared" si="52"/>
        <v>74061.29115967211</v>
      </c>
      <c r="AR68" s="111">
        <v>836993.52624101297</v>
      </c>
    </row>
    <row r="69" spans="2:44" customFormat="1" x14ac:dyDescent="0.25">
      <c r="B69" s="108">
        <v>214</v>
      </c>
      <c r="C69" s="109" t="s">
        <v>76</v>
      </c>
      <c r="D69" s="104">
        <v>2604366.1008558501</v>
      </c>
      <c r="E69" s="104">
        <v>94840.448680654707</v>
      </c>
      <c r="F69" s="110">
        <v>30495.576591975201</v>
      </c>
      <c r="G69" s="110">
        <v>72721.926283866604</v>
      </c>
      <c r="H69" s="110">
        <f t="shared" si="47"/>
        <v>103217.5028758418</v>
      </c>
      <c r="I69" s="111">
        <v>2406308.1492993599</v>
      </c>
      <c r="J69" s="91"/>
      <c r="K69" s="104">
        <v>2424456.6114073899</v>
      </c>
      <c r="L69" s="104">
        <v>66526.449703071194</v>
      </c>
      <c r="M69" s="110">
        <v>37690.5657442874</v>
      </c>
      <c r="N69" s="110">
        <v>89831.772986813594</v>
      </c>
      <c r="O69" s="110">
        <f t="shared" si="48"/>
        <v>127522.33873110099</v>
      </c>
      <c r="P69" s="111">
        <v>2230407.8229732201</v>
      </c>
      <c r="Q69" s="91"/>
      <c r="R69" s="104">
        <v>2333806.34553449</v>
      </c>
      <c r="S69" s="104">
        <v>66870.405038329307</v>
      </c>
      <c r="T69" s="110">
        <v>47522.921223170502</v>
      </c>
      <c r="U69" s="110">
        <v>101359.77799141299</v>
      </c>
      <c r="V69" s="110">
        <f t="shared" si="49"/>
        <v>148882.6992145835</v>
      </c>
      <c r="W69" s="111">
        <v>2118053.2412815802</v>
      </c>
      <c r="X69" s="91"/>
      <c r="Y69" s="104">
        <v>2192778.1335729202</v>
      </c>
      <c r="Z69" s="104">
        <v>66869.918892300397</v>
      </c>
      <c r="AA69" s="110">
        <v>50008.6521232085</v>
      </c>
      <c r="AB69" s="110">
        <v>116665.739152348</v>
      </c>
      <c r="AC69" s="110">
        <f t="shared" si="50"/>
        <v>166674.3912755565</v>
      </c>
      <c r="AD69" s="111">
        <v>1959233.82340506</v>
      </c>
      <c r="AE69" s="91"/>
      <c r="AF69" s="104">
        <v>2124404.2270779801</v>
      </c>
      <c r="AG69" s="104">
        <v>66869.487254294407</v>
      </c>
      <c r="AH69" s="110">
        <v>52495.726662414701</v>
      </c>
      <c r="AI69" s="110">
        <v>119537.94265996999</v>
      </c>
      <c r="AJ69" s="110">
        <f t="shared" si="51"/>
        <v>172033.6693223847</v>
      </c>
      <c r="AK69" s="111">
        <v>1885501.0705013</v>
      </c>
      <c r="AL69" s="91"/>
      <c r="AM69" s="104">
        <v>2048430.4933581899</v>
      </c>
      <c r="AN69" s="104">
        <v>66869.487254294407</v>
      </c>
      <c r="AO69" s="110">
        <v>54981.940431281997</v>
      </c>
      <c r="AP69" s="110">
        <v>133170.70697670299</v>
      </c>
      <c r="AQ69" s="110">
        <f t="shared" si="52"/>
        <v>188152.647407985</v>
      </c>
      <c r="AR69" s="111">
        <v>1793408.3586959101</v>
      </c>
    </row>
    <row r="70" spans="2:44" customFormat="1" x14ac:dyDescent="0.25">
      <c r="B70" s="108">
        <v>502</v>
      </c>
      <c r="C70" s="109" t="s">
        <v>177</v>
      </c>
      <c r="D70" s="104">
        <v>10246179.7944238</v>
      </c>
      <c r="E70" s="104">
        <v>2933514.5106962901</v>
      </c>
      <c r="F70" s="110">
        <v>135535.89596433399</v>
      </c>
      <c r="G70" s="110">
        <v>194322.52433229901</v>
      </c>
      <c r="H70" s="110">
        <f t="shared" si="47"/>
        <v>329858.42029663303</v>
      </c>
      <c r="I70" s="111">
        <v>6982806.8634308996</v>
      </c>
      <c r="J70" s="91"/>
      <c r="K70" s="104">
        <v>9754404.1600117795</v>
      </c>
      <c r="L70" s="104">
        <v>2913020.3121816898</v>
      </c>
      <c r="M70" s="110">
        <v>167513.625530166</v>
      </c>
      <c r="N70" s="110">
        <v>240042.278636895</v>
      </c>
      <c r="O70" s="110">
        <f t="shared" si="48"/>
        <v>407555.90416706097</v>
      </c>
      <c r="P70" s="111">
        <v>6433827.9436630299</v>
      </c>
      <c r="Q70" s="91"/>
      <c r="R70" s="104">
        <v>9403812.5897927303</v>
      </c>
      <c r="S70" s="104">
        <v>2928081.22227928</v>
      </c>
      <c r="T70" s="110">
        <v>211212.98321409099</v>
      </c>
      <c r="U70" s="110">
        <v>270846.61987869401</v>
      </c>
      <c r="V70" s="110">
        <f t="shared" si="49"/>
        <v>482059.60309278499</v>
      </c>
      <c r="W70" s="111">
        <v>5993671.7644206602</v>
      </c>
      <c r="X70" s="91"/>
      <c r="Y70" s="104">
        <v>9135113.1323171593</v>
      </c>
      <c r="Z70" s="104">
        <v>2928059.9352083001</v>
      </c>
      <c r="AA70" s="110">
        <v>222260.67610314899</v>
      </c>
      <c r="AB70" s="110">
        <v>311746.15543987998</v>
      </c>
      <c r="AC70" s="110">
        <f t="shared" si="50"/>
        <v>534006.83154302894</v>
      </c>
      <c r="AD70" s="111">
        <v>5673046.3655658299</v>
      </c>
      <c r="AE70" s="91"/>
      <c r="AF70" s="104">
        <v>8970333.7397461105</v>
      </c>
      <c r="AG70" s="104">
        <v>2928041.0349019598</v>
      </c>
      <c r="AH70" s="110">
        <v>233314.34072184301</v>
      </c>
      <c r="AI70" s="110">
        <v>319421.05989467399</v>
      </c>
      <c r="AJ70" s="110">
        <f t="shared" si="51"/>
        <v>552735.40061651706</v>
      </c>
      <c r="AK70" s="111">
        <v>5489557.3042276399</v>
      </c>
      <c r="AL70" s="91"/>
      <c r="AM70" s="104">
        <v>8771699.3350300193</v>
      </c>
      <c r="AN70" s="104">
        <v>2928041.0349019598</v>
      </c>
      <c r="AO70" s="110">
        <v>244364.179694586</v>
      </c>
      <c r="AP70" s="110">
        <v>355849.59405250201</v>
      </c>
      <c r="AQ70" s="110">
        <f t="shared" si="52"/>
        <v>600213.77374708804</v>
      </c>
      <c r="AR70" s="111">
        <v>5243444.5263809701</v>
      </c>
    </row>
    <row r="71" spans="2:44" customFormat="1" x14ac:dyDescent="0.25">
      <c r="B71" s="108">
        <v>383</v>
      </c>
      <c r="C71" s="109" t="s">
        <v>141</v>
      </c>
      <c r="D71" s="104">
        <v>949771.06150558998</v>
      </c>
      <c r="E71" s="104">
        <v>96107.033959926004</v>
      </c>
      <c r="F71" s="110">
        <v>56473.289985139301</v>
      </c>
      <c r="G71" s="110">
        <v>71529.763557901606</v>
      </c>
      <c r="H71" s="110">
        <f t="shared" si="47"/>
        <v>128003.05354304091</v>
      </c>
      <c r="I71" s="111">
        <v>725660.974002623</v>
      </c>
      <c r="J71" s="91"/>
      <c r="K71" s="104">
        <v>909104.46966824797</v>
      </c>
      <c r="L71" s="104">
        <v>82864.770115687701</v>
      </c>
      <c r="M71" s="110">
        <v>69797.343970902701</v>
      </c>
      <c r="N71" s="110">
        <v>88359.120970636402</v>
      </c>
      <c r="O71" s="110">
        <f t="shared" si="48"/>
        <v>158156.4649415391</v>
      </c>
      <c r="P71" s="111">
        <v>668083.23461102205</v>
      </c>
      <c r="Q71" s="91"/>
      <c r="R71" s="104">
        <v>902157.23772040498</v>
      </c>
      <c r="S71" s="104">
        <v>83293.197905137495</v>
      </c>
      <c r="T71" s="110">
        <v>88005.409672537906</v>
      </c>
      <c r="U71" s="110">
        <v>99698.142286635702</v>
      </c>
      <c r="V71" s="110">
        <f t="shared" si="49"/>
        <v>187703.55195917361</v>
      </c>
      <c r="W71" s="111">
        <v>631160.48785609403</v>
      </c>
      <c r="X71" s="91"/>
      <c r="Y71" s="104">
        <v>894503.133686624</v>
      </c>
      <c r="Z71" s="104">
        <v>83292.592365850302</v>
      </c>
      <c r="AA71" s="110">
        <v>92608.615042978694</v>
      </c>
      <c r="AB71" s="110">
        <v>114753.186051489</v>
      </c>
      <c r="AC71" s="110">
        <f t="shared" si="50"/>
        <v>207361.80109446769</v>
      </c>
      <c r="AD71" s="111">
        <v>603848.74022630497</v>
      </c>
      <c r="AE71" s="91"/>
      <c r="AF71" s="104">
        <v>894180.09492201998</v>
      </c>
      <c r="AG71" s="104">
        <v>83292.054721284905</v>
      </c>
      <c r="AH71" s="110">
        <v>97214.308634101297</v>
      </c>
      <c r="AI71" s="110">
        <v>117578.304255708</v>
      </c>
      <c r="AJ71" s="110">
        <f t="shared" si="51"/>
        <v>214792.6128898093</v>
      </c>
      <c r="AK71" s="111">
        <v>596095.42731092602</v>
      </c>
      <c r="AL71" s="91"/>
      <c r="AM71" s="104">
        <v>899245.17499821796</v>
      </c>
      <c r="AN71" s="104">
        <v>83292.054721284905</v>
      </c>
      <c r="AO71" s="110">
        <v>101818.40820607801</v>
      </c>
      <c r="AP71" s="110">
        <v>130987.580632823</v>
      </c>
      <c r="AQ71" s="110">
        <f t="shared" si="52"/>
        <v>232805.98883890099</v>
      </c>
      <c r="AR71" s="111">
        <v>583147.13143803203</v>
      </c>
    </row>
    <row r="72" spans="2:44" customFormat="1" x14ac:dyDescent="0.25">
      <c r="B72" s="108">
        <v>109</v>
      </c>
      <c r="C72" s="109" t="s">
        <v>44</v>
      </c>
      <c r="D72" s="104">
        <v>5746321.0771361804</v>
      </c>
      <c r="E72" s="104">
        <v>1300422.9591792601</v>
      </c>
      <c r="F72" s="110">
        <v>67767.947982167098</v>
      </c>
      <c r="G72" s="110">
        <v>114447.62169264301</v>
      </c>
      <c r="H72" s="110">
        <f t="shared" si="47"/>
        <v>182215.5696748101</v>
      </c>
      <c r="I72" s="111">
        <v>4263682.5482821204</v>
      </c>
      <c r="J72" s="91"/>
      <c r="K72" s="104">
        <v>5360639.1926143598</v>
      </c>
      <c r="L72" s="104">
        <v>1289897.32466004</v>
      </c>
      <c r="M72" s="110">
        <v>83756.812765083203</v>
      </c>
      <c r="N72" s="110">
        <v>141374.593553018</v>
      </c>
      <c r="O72" s="110">
        <f t="shared" si="48"/>
        <v>225131.40631810122</v>
      </c>
      <c r="P72" s="111">
        <v>3845610.4616362201</v>
      </c>
      <c r="Q72" s="91"/>
      <c r="R72" s="104">
        <v>5131535.8397719497</v>
      </c>
      <c r="S72" s="104">
        <v>1296566.3573340001</v>
      </c>
      <c r="T72" s="110">
        <v>105606.491607046</v>
      </c>
      <c r="U72" s="110">
        <v>159517.02765861701</v>
      </c>
      <c r="V72" s="110">
        <f t="shared" si="49"/>
        <v>265123.519265663</v>
      </c>
      <c r="W72" s="111">
        <v>3569845.96317229</v>
      </c>
      <c r="X72" s="91"/>
      <c r="Y72" s="104">
        <v>4927651.8698156802</v>
      </c>
      <c r="Z72" s="104">
        <v>1296556.9313317901</v>
      </c>
      <c r="AA72" s="110">
        <v>111130.338051574</v>
      </c>
      <c r="AB72" s="110">
        <v>183605.097682383</v>
      </c>
      <c r="AC72" s="110">
        <f t="shared" si="50"/>
        <v>294735.43573395698</v>
      </c>
      <c r="AD72" s="111">
        <v>3336359.5027499399</v>
      </c>
      <c r="AE72" s="91"/>
      <c r="AF72" s="104">
        <v>4859164.2750997003</v>
      </c>
      <c r="AG72" s="104">
        <v>1296548.56219873</v>
      </c>
      <c r="AH72" s="110">
        <v>116657.170360922</v>
      </c>
      <c r="AI72" s="110">
        <v>188125.28680913299</v>
      </c>
      <c r="AJ72" s="110">
        <f t="shared" si="51"/>
        <v>304782.45717005502</v>
      </c>
      <c r="AK72" s="111">
        <v>3257833.25573092</v>
      </c>
      <c r="AL72" s="91"/>
      <c r="AM72" s="104">
        <v>4757221.6699029496</v>
      </c>
      <c r="AN72" s="104">
        <v>1296548.56219873</v>
      </c>
      <c r="AO72" s="110">
        <v>122182.089847293</v>
      </c>
      <c r="AP72" s="110">
        <v>209580.129012516</v>
      </c>
      <c r="AQ72" s="110">
        <f t="shared" si="52"/>
        <v>331762.21885980899</v>
      </c>
      <c r="AR72" s="111">
        <v>3128910.88884441</v>
      </c>
    </row>
    <row r="73" spans="2:44" customFormat="1" x14ac:dyDescent="0.25">
      <c r="B73" s="108">
        <v>1706</v>
      </c>
      <c r="C73" s="109" t="s">
        <v>343</v>
      </c>
      <c r="D73" s="104">
        <v>2447567.7908622799</v>
      </c>
      <c r="E73" s="104">
        <v>181583.41111609401</v>
      </c>
      <c r="F73" s="110">
        <v>15812.521195838999</v>
      </c>
      <c r="G73" s="110">
        <v>57223.810846321299</v>
      </c>
      <c r="H73" s="110">
        <f t="shared" si="47"/>
        <v>73036.332042160298</v>
      </c>
      <c r="I73" s="111">
        <v>2192948.04770402</v>
      </c>
      <c r="J73" s="91"/>
      <c r="K73" s="104">
        <v>2254667.7143205502</v>
      </c>
      <c r="L73" s="104">
        <v>119342.70189456501</v>
      </c>
      <c r="M73" s="110">
        <v>19543.2563118527</v>
      </c>
      <c r="N73" s="110">
        <v>70687.296776509102</v>
      </c>
      <c r="O73" s="110">
        <f t="shared" si="48"/>
        <v>90230.553088361805</v>
      </c>
      <c r="P73" s="111">
        <v>2045094.4593376201</v>
      </c>
      <c r="Q73" s="91"/>
      <c r="R73" s="104">
        <v>2147498.2356886799</v>
      </c>
      <c r="S73" s="104">
        <v>119959.728043172</v>
      </c>
      <c r="T73" s="110">
        <v>24641.514708310599</v>
      </c>
      <c r="U73" s="110">
        <v>79758.513829308606</v>
      </c>
      <c r="V73" s="110">
        <f t="shared" si="49"/>
        <v>104400.0285376192</v>
      </c>
      <c r="W73" s="111">
        <v>1923138.47910789</v>
      </c>
      <c r="X73" s="91"/>
      <c r="Y73" s="104">
        <v>2077998.4247099401</v>
      </c>
      <c r="Z73" s="104">
        <v>119958.855939206</v>
      </c>
      <c r="AA73" s="110">
        <v>25930.412212034</v>
      </c>
      <c r="AB73" s="110">
        <v>91802.548841191499</v>
      </c>
      <c r="AC73" s="110">
        <f t="shared" si="50"/>
        <v>117732.9610532255</v>
      </c>
      <c r="AD73" s="111">
        <v>1840306.6077175101</v>
      </c>
      <c r="AE73" s="91"/>
      <c r="AF73" s="104">
        <v>2043445.84482516</v>
      </c>
      <c r="AG73" s="104">
        <v>119958.081617923</v>
      </c>
      <c r="AH73" s="110">
        <v>27220.006417548298</v>
      </c>
      <c r="AI73" s="110">
        <v>94062.643404566406</v>
      </c>
      <c r="AJ73" s="110">
        <f t="shared" si="51"/>
        <v>121282.6498221147</v>
      </c>
      <c r="AK73" s="111">
        <v>1802205.1133851199</v>
      </c>
      <c r="AL73" s="91"/>
      <c r="AM73" s="104">
        <v>2010770.24499596</v>
      </c>
      <c r="AN73" s="104">
        <v>119958.081617923</v>
      </c>
      <c r="AO73" s="110">
        <v>28509.154297701702</v>
      </c>
      <c r="AP73" s="110">
        <v>104790.064506258</v>
      </c>
      <c r="AQ73" s="110">
        <f t="shared" si="52"/>
        <v>133299.21880395969</v>
      </c>
      <c r="AR73" s="111">
        <v>1757512.9445740799</v>
      </c>
    </row>
    <row r="74" spans="2:44" customFormat="1" x14ac:dyDescent="0.25">
      <c r="B74" s="108">
        <v>611</v>
      </c>
      <c r="C74" s="109" t="s">
        <v>209</v>
      </c>
      <c r="D74" s="104">
        <v>691755.19636496296</v>
      </c>
      <c r="E74" s="104">
        <v>48777.282121478202</v>
      </c>
      <c r="F74" s="110">
        <v>16941.9869955418</v>
      </c>
      <c r="G74" s="110">
        <v>20266.7663414054</v>
      </c>
      <c r="H74" s="110">
        <f t="shared" si="47"/>
        <v>37208.7533369472</v>
      </c>
      <c r="I74" s="111">
        <v>605769.16090653697</v>
      </c>
      <c r="J74" s="91"/>
      <c r="K74" s="104">
        <v>646705.45788899995</v>
      </c>
      <c r="L74" s="104">
        <v>31218.001879826999</v>
      </c>
      <c r="M74" s="110">
        <v>20939.203191270801</v>
      </c>
      <c r="N74" s="110">
        <v>25035.0842750136</v>
      </c>
      <c r="O74" s="110">
        <f t="shared" si="48"/>
        <v>45974.287466284397</v>
      </c>
      <c r="P74" s="111">
        <v>569513.16854288802</v>
      </c>
      <c r="Q74" s="91"/>
      <c r="R74" s="104">
        <v>628697.87685380795</v>
      </c>
      <c r="S74" s="104">
        <v>31379.405326885899</v>
      </c>
      <c r="T74" s="110">
        <v>26401.622901761399</v>
      </c>
      <c r="U74" s="110">
        <v>28247.806981213402</v>
      </c>
      <c r="V74" s="110">
        <f t="shared" si="49"/>
        <v>54649.4298829748</v>
      </c>
      <c r="W74" s="111">
        <v>542669.04164394701</v>
      </c>
      <c r="X74" s="91"/>
      <c r="Y74" s="104">
        <v>613088.04145280505</v>
      </c>
      <c r="Z74" s="104">
        <v>31379.177199461199</v>
      </c>
      <c r="AA74" s="110">
        <v>27782.584512893602</v>
      </c>
      <c r="AB74" s="110">
        <v>32513.402714588701</v>
      </c>
      <c r="AC74" s="110">
        <f t="shared" si="50"/>
        <v>60295.987227482299</v>
      </c>
      <c r="AD74" s="111">
        <v>521412.87702586199</v>
      </c>
      <c r="AE74" s="91"/>
      <c r="AF74" s="104">
        <v>585517.30986272497</v>
      </c>
      <c r="AG74" s="104">
        <v>31378.974650307598</v>
      </c>
      <c r="AH74" s="110">
        <v>29164.292590230401</v>
      </c>
      <c r="AI74" s="110">
        <v>33313.852872450603</v>
      </c>
      <c r="AJ74" s="110">
        <f t="shared" si="51"/>
        <v>62478.145462681001</v>
      </c>
      <c r="AK74" s="111">
        <v>491660.18974973599</v>
      </c>
      <c r="AL74" s="91"/>
      <c r="AM74" s="104">
        <v>569904.98910070304</v>
      </c>
      <c r="AN74" s="104">
        <v>31378.974650307598</v>
      </c>
      <c r="AO74" s="110">
        <v>30545.522461823301</v>
      </c>
      <c r="AP74" s="110">
        <v>37113.147845966501</v>
      </c>
      <c r="AQ74" s="110">
        <f t="shared" si="52"/>
        <v>67658.670307789798</v>
      </c>
      <c r="AR74" s="111">
        <v>470867.34414260602</v>
      </c>
    </row>
    <row r="75" spans="2:44" customFormat="1" x14ac:dyDescent="0.25">
      <c r="B75" s="108">
        <v>1684</v>
      </c>
      <c r="C75" s="109" t="s">
        <v>333</v>
      </c>
      <c r="D75" s="104">
        <v>6182633.4789272305</v>
      </c>
      <c r="E75" s="104">
        <v>345052.95460170199</v>
      </c>
      <c r="F75" s="110">
        <v>49696.495186922599</v>
      </c>
      <c r="G75" s="110">
        <v>153788.99164948799</v>
      </c>
      <c r="H75" s="110">
        <f t="shared" si="47"/>
        <v>203485.48683641059</v>
      </c>
      <c r="I75" s="111">
        <v>5634095.0374891199</v>
      </c>
      <c r="J75" s="91"/>
      <c r="K75" s="104">
        <v>5773324.0576540604</v>
      </c>
      <c r="L75" s="104">
        <v>344892.63268040802</v>
      </c>
      <c r="M75" s="110">
        <v>61421.662694394399</v>
      </c>
      <c r="N75" s="110">
        <v>189972.11008686799</v>
      </c>
      <c r="O75" s="110">
        <f t="shared" si="48"/>
        <v>251393.77278126241</v>
      </c>
      <c r="P75" s="111">
        <v>5177037.6521923896</v>
      </c>
      <c r="Q75" s="91"/>
      <c r="R75" s="104">
        <v>5519214.0995791303</v>
      </c>
      <c r="S75" s="104">
        <v>346675.79804743303</v>
      </c>
      <c r="T75" s="110">
        <v>77444.760511833403</v>
      </c>
      <c r="U75" s="110">
        <v>214351.00591626699</v>
      </c>
      <c r="V75" s="110">
        <f t="shared" si="49"/>
        <v>291795.76642810041</v>
      </c>
      <c r="W75" s="111">
        <v>4880742.5351035902</v>
      </c>
      <c r="X75" s="91"/>
      <c r="Y75" s="104">
        <v>5245827.8439062499</v>
      </c>
      <c r="Z75" s="104">
        <v>346673.27772379399</v>
      </c>
      <c r="AA75" s="110">
        <v>81495.581237821199</v>
      </c>
      <c r="AB75" s="110">
        <v>246719.35001070201</v>
      </c>
      <c r="AC75" s="110">
        <f t="shared" si="50"/>
        <v>328214.93124852318</v>
      </c>
      <c r="AD75" s="111">
        <v>4570939.6349339299</v>
      </c>
      <c r="AE75" s="91"/>
      <c r="AF75" s="104">
        <v>5127621.3624176905</v>
      </c>
      <c r="AG75" s="104">
        <v>346671.039985738</v>
      </c>
      <c r="AH75" s="110">
        <v>85548.591598009094</v>
      </c>
      <c r="AI75" s="110">
        <v>252793.354149772</v>
      </c>
      <c r="AJ75" s="110">
        <f t="shared" si="51"/>
        <v>338341.94574778108</v>
      </c>
      <c r="AK75" s="111">
        <v>4442608.3766841702</v>
      </c>
      <c r="AL75" s="91"/>
      <c r="AM75" s="104">
        <v>5035235.1775347199</v>
      </c>
      <c r="AN75" s="104">
        <v>346671.039985738</v>
      </c>
      <c r="AO75" s="110">
        <v>89600.199221348405</v>
      </c>
      <c r="AP75" s="110">
        <v>281623.298360569</v>
      </c>
      <c r="AQ75" s="110">
        <f t="shared" si="52"/>
        <v>371223.49758191739</v>
      </c>
      <c r="AR75" s="111">
        <v>4317340.6399670597</v>
      </c>
    </row>
    <row r="76" spans="2:44" customFormat="1" x14ac:dyDescent="0.25">
      <c r="B76" s="108">
        <v>216</v>
      </c>
      <c r="C76" s="109" t="s">
        <v>77</v>
      </c>
      <c r="D76" s="104">
        <v>4356335.7522291299</v>
      </c>
      <c r="E76" s="104">
        <v>664585.85199247301</v>
      </c>
      <c r="F76" s="110">
        <v>40660.768789300302</v>
      </c>
      <c r="G76" s="110">
        <v>110871.13351474699</v>
      </c>
      <c r="H76" s="110">
        <f t="shared" si="47"/>
        <v>151531.90230404731</v>
      </c>
      <c r="I76" s="111">
        <v>3540217.9979326101</v>
      </c>
      <c r="J76" s="91"/>
      <c r="K76" s="104">
        <v>4135607.7563916999</v>
      </c>
      <c r="L76" s="104">
        <v>656206.77232871996</v>
      </c>
      <c r="M76" s="110">
        <v>50254.087659049903</v>
      </c>
      <c r="N76" s="110">
        <v>136956.63750448599</v>
      </c>
      <c r="O76" s="110">
        <f t="shared" si="48"/>
        <v>187210.72516353588</v>
      </c>
      <c r="P76" s="111">
        <v>3292190.2588994498</v>
      </c>
      <c r="Q76" s="91"/>
      <c r="R76" s="104">
        <v>3988859.579905</v>
      </c>
      <c r="S76" s="104">
        <v>659599.49539424304</v>
      </c>
      <c r="T76" s="110">
        <v>63363.8949642273</v>
      </c>
      <c r="U76" s="110">
        <v>154532.12054428499</v>
      </c>
      <c r="V76" s="110">
        <f t="shared" si="49"/>
        <v>217896.0155085123</v>
      </c>
      <c r="W76" s="111">
        <v>3111364.0690022502</v>
      </c>
      <c r="X76" s="91"/>
      <c r="Y76" s="104">
        <v>3843177.4598957398</v>
      </c>
      <c r="Z76" s="104">
        <v>659594.70012382104</v>
      </c>
      <c r="AA76" s="110">
        <v>66678.202830944705</v>
      </c>
      <c r="AB76" s="110">
        <v>177867.438379809</v>
      </c>
      <c r="AC76" s="110">
        <f t="shared" si="50"/>
        <v>244545.6412107537</v>
      </c>
      <c r="AD76" s="111">
        <v>2939037.1185611701</v>
      </c>
      <c r="AE76" s="91"/>
      <c r="AF76" s="104">
        <v>3781846.0658528199</v>
      </c>
      <c r="AG76" s="104">
        <v>659590.44251224003</v>
      </c>
      <c r="AH76" s="110">
        <v>69994.302216552896</v>
      </c>
      <c r="AI76" s="110">
        <v>182246.37159634699</v>
      </c>
      <c r="AJ76" s="110">
        <f t="shared" si="51"/>
        <v>252240.67381289988</v>
      </c>
      <c r="AK76" s="111">
        <v>2870014.9495276799</v>
      </c>
      <c r="AL76" s="91"/>
      <c r="AM76" s="104">
        <v>3754290.5885807602</v>
      </c>
      <c r="AN76" s="104">
        <v>659590.44251224003</v>
      </c>
      <c r="AO76" s="110">
        <v>73309.253908375904</v>
      </c>
      <c r="AP76" s="110">
        <v>203030.749980875</v>
      </c>
      <c r="AQ76" s="110">
        <f t="shared" si="52"/>
        <v>276340.00388925092</v>
      </c>
      <c r="AR76" s="111">
        <v>2818360.1421792698</v>
      </c>
    </row>
    <row r="77" spans="2:44" customFormat="1" x14ac:dyDescent="0.25">
      <c r="B77" s="108">
        <v>148</v>
      </c>
      <c r="C77" s="109" t="s">
        <v>51</v>
      </c>
      <c r="D77" s="104">
        <v>3202914.1051297202</v>
      </c>
      <c r="E77" s="104">
        <v>82767.962689799606</v>
      </c>
      <c r="F77" s="110">
        <v>28236.6449925696</v>
      </c>
      <c r="G77" s="110">
        <v>51262.9972164961</v>
      </c>
      <c r="H77" s="110">
        <f t="shared" ref="H77:H140" si="53">G77+F77</f>
        <v>79499.6422090657</v>
      </c>
      <c r="I77" s="111">
        <v>3040646.50023086</v>
      </c>
      <c r="J77" s="91"/>
      <c r="K77" s="104">
        <v>2984523.1832768698</v>
      </c>
      <c r="L77" s="104">
        <v>68106.316013913005</v>
      </c>
      <c r="M77" s="110">
        <v>34898.671985451299</v>
      </c>
      <c r="N77" s="110">
        <v>63324.036695622701</v>
      </c>
      <c r="O77" s="110">
        <f t="shared" ref="O77:O140" si="54">N77+M77</f>
        <v>98222.708681074</v>
      </c>
      <c r="P77" s="111">
        <v>2818194.1585818799</v>
      </c>
      <c r="Q77" s="91"/>
      <c r="R77" s="104">
        <v>2837973.9678651402</v>
      </c>
      <c r="S77" s="104">
        <v>68458.439580739694</v>
      </c>
      <c r="T77" s="110">
        <v>44002.704836268997</v>
      </c>
      <c r="U77" s="110">
        <v>71450.335305422297</v>
      </c>
      <c r="V77" s="110">
        <f t="shared" ref="V77:V140" si="55">U77+T77</f>
        <v>115453.04014169129</v>
      </c>
      <c r="W77" s="111">
        <v>2654062.4881427102</v>
      </c>
      <c r="X77" s="91"/>
      <c r="Y77" s="104">
        <v>2696198.5456878901</v>
      </c>
      <c r="Z77" s="104">
        <v>68457.941889742797</v>
      </c>
      <c r="AA77" s="110">
        <v>46304.307521489303</v>
      </c>
      <c r="AB77" s="110">
        <v>82239.783336900698</v>
      </c>
      <c r="AC77" s="110">
        <f t="shared" ref="AC77:AC140" si="56">AB77+AA77</f>
        <v>128544.09085839</v>
      </c>
      <c r="AD77" s="111">
        <v>2499196.51293976</v>
      </c>
      <c r="AE77" s="91"/>
      <c r="AF77" s="104">
        <v>2590828.3560556299</v>
      </c>
      <c r="AG77" s="104">
        <v>68457.500001222099</v>
      </c>
      <c r="AH77" s="110">
        <v>48607.154317050597</v>
      </c>
      <c r="AI77" s="110">
        <v>84264.451383257503</v>
      </c>
      <c r="AJ77" s="110">
        <f t="shared" ref="AJ77:AJ140" si="57">AI77+AH77</f>
        <v>132871.60570030811</v>
      </c>
      <c r="AK77" s="111">
        <v>2389499.2503541</v>
      </c>
      <c r="AL77" s="91"/>
      <c r="AM77" s="104">
        <v>2486412.7256502202</v>
      </c>
      <c r="AN77" s="104">
        <v>68457.500001222099</v>
      </c>
      <c r="AO77" s="110">
        <v>50909.204103038799</v>
      </c>
      <c r="AP77" s="110">
        <v>93874.432786856298</v>
      </c>
      <c r="AQ77" s="110">
        <f t="shared" ref="AQ77:AQ140" si="58">AP77+AO77</f>
        <v>144783.6368898951</v>
      </c>
      <c r="AR77" s="111">
        <v>2273171.5887591001</v>
      </c>
    </row>
    <row r="78" spans="2:44" customFormat="1" x14ac:dyDescent="0.25">
      <c r="B78" s="108">
        <v>1891</v>
      </c>
      <c r="C78" s="109" t="s">
        <v>370</v>
      </c>
      <c r="D78" s="104">
        <v>6139993.0084456503</v>
      </c>
      <c r="E78" s="104">
        <v>787938.05591643404</v>
      </c>
      <c r="F78" s="110">
        <v>24848.247593461299</v>
      </c>
      <c r="G78" s="110">
        <v>46494.346312636</v>
      </c>
      <c r="H78" s="110">
        <f t="shared" si="53"/>
        <v>71342.593906097303</v>
      </c>
      <c r="I78" s="111">
        <v>5280712.3586231098</v>
      </c>
      <c r="J78" s="91"/>
      <c r="K78" s="104">
        <v>5753369.79316625</v>
      </c>
      <c r="L78" s="104">
        <v>791473.65395728499</v>
      </c>
      <c r="M78" s="110">
        <v>30710.8313471972</v>
      </c>
      <c r="N78" s="110">
        <v>57433.428630913601</v>
      </c>
      <c r="O78" s="110">
        <f t="shared" si="54"/>
        <v>88144.2599781108</v>
      </c>
      <c r="P78" s="111">
        <v>4873751.8792308597</v>
      </c>
      <c r="Q78" s="91"/>
      <c r="R78" s="104">
        <v>5500191.22150655</v>
      </c>
      <c r="S78" s="104">
        <v>795565.73443369498</v>
      </c>
      <c r="T78" s="110">
        <v>38722.380255916702</v>
      </c>
      <c r="U78" s="110">
        <v>64803.792486313199</v>
      </c>
      <c r="V78" s="110">
        <f t="shared" si="55"/>
        <v>103526.1727422299</v>
      </c>
      <c r="W78" s="111">
        <v>4601099.31433063</v>
      </c>
      <c r="X78" s="91"/>
      <c r="Y78" s="104">
        <v>5182192.65390947</v>
      </c>
      <c r="Z78" s="104">
        <v>795559.95069240802</v>
      </c>
      <c r="AA78" s="110">
        <v>40747.7906189106</v>
      </c>
      <c r="AB78" s="110">
        <v>74589.570933468101</v>
      </c>
      <c r="AC78" s="110">
        <f t="shared" si="56"/>
        <v>115337.3615523787</v>
      </c>
      <c r="AD78" s="111">
        <v>4271295.3416646803</v>
      </c>
      <c r="AE78" s="91"/>
      <c r="AF78" s="104">
        <v>5031460.79008858</v>
      </c>
      <c r="AG78" s="104">
        <v>795554.81544001796</v>
      </c>
      <c r="AH78" s="110">
        <v>42774.295799004503</v>
      </c>
      <c r="AI78" s="110">
        <v>76425.897766210197</v>
      </c>
      <c r="AJ78" s="110">
        <f t="shared" si="57"/>
        <v>119200.19356521469</v>
      </c>
      <c r="AK78" s="111">
        <v>4116705.7810833501</v>
      </c>
      <c r="AL78" s="91"/>
      <c r="AM78" s="104">
        <v>4903171.4696480697</v>
      </c>
      <c r="AN78" s="104">
        <v>795554.81544001796</v>
      </c>
      <c r="AO78" s="110">
        <v>44800.099610674202</v>
      </c>
      <c r="AP78" s="110">
        <v>85141.927411334793</v>
      </c>
      <c r="AQ78" s="110">
        <f t="shared" si="58"/>
        <v>129942.02702200899</v>
      </c>
      <c r="AR78" s="111">
        <v>3977674.6271860502</v>
      </c>
    </row>
    <row r="79" spans="2:44" customFormat="1" x14ac:dyDescent="0.25">
      <c r="B79" s="108">
        <v>310</v>
      </c>
      <c r="C79" s="109" t="s">
        <v>115</v>
      </c>
      <c r="D79" s="104">
        <v>1508378.7046260801</v>
      </c>
      <c r="E79" s="104">
        <v>317289.44883612101</v>
      </c>
      <c r="F79" s="110">
        <v>39531.302989597498</v>
      </c>
      <c r="G79" s="110">
        <v>57223.810846321299</v>
      </c>
      <c r="H79" s="110">
        <f t="shared" si="53"/>
        <v>96755.113835918804</v>
      </c>
      <c r="I79" s="111">
        <v>1094334.1419540399</v>
      </c>
      <c r="J79" s="91"/>
      <c r="K79" s="104">
        <v>1505257.0619490701</v>
      </c>
      <c r="L79" s="104">
        <v>361795.95845220599</v>
      </c>
      <c r="M79" s="110">
        <v>48858.140779631904</v>
      </c>
      <c r="N79" s="110">
        <v>70687.296776509102</v>
      </c>
      <c r="O79" s="110">
        <f t="shared" si="54"/>
        <v>119545.437556141</v>
      </c>
      <c r="P79" s="111">
        <v>1023915.66594072</v>
      </c>
      <c r="Q79" s="91"/>
      <c r="R79" s="104">
        <v>1474828.4103983899</v>
      </c>
      <c r="S79" s="104">
        <v>363666.51746655197</v>
      </c>
      <c r="T79" s="110">
        <v>61603.786770776598</v>
      </c>
      <c r="U79" s="110">
        <v>79758.513829308606</v>
      </c>
      <c r="V79" s="110">
        <f t="shared" si="55"/>
        <v>141362.3006000852</v>
      </c>
      <c r="W79" s="111">
        <v>969799.59233175695</v>
      </c>
      <c r="X79" s="91"/>
      <c r="Y79" s="104">
        <v>1421939.9392665101</v>
      </c>
      <c r="Z79" s="104">
        <v>363663.87362084398</v>
      </c>
      <c r="AA79" s="110">
        <v>64826.030530085103</v>
      </c>
      <c r="AB79" s="110">
        <v>91802.548841191499</v>
      </c>
      <c r="AC79" s="110">
        <f t="shared" si="56"/>
        <v>156628.5793712766</v>
      </c>
      <c r="AD79" s="111">
        <v>901647.48627438804</v>
      </c>
      <c r="AE79" s="91"/>
      <c r="AF79" s="104">
        <v>1397909.2331017901</v>
      </c>
      <c r="AG79" s="104">
        <v>363661.52621035097</v>
      </c>
      <c r="AH79" s="110">
        <v>68050.016043870899</v>
      </c>
      <c r="AI79" s="110">
        <v>94062.643404566406</v>
      </c>
      <c r="AJ79" s="110">
        <f t="shared" si="57"/>
        <v>162112.65944843731</v>
      </c>
      <c r="AK79" s="111">
        <v>872135.04744299804</v>
      </c>
      <c r="AL79" s="91"/>
      <c r="AM79" s="104">
        <v>1365967.87748175</v>
      </c>
      <c r="AN79" s="104">
        <v>363661.52621035097</v>
      </c>
      <c r="AO79" s="110">
        <v>71272.885744254396</v>
      </c>
      <c r="AP79" s="110">
        <v>104790.064506258</v>
      </c>
      <c r="AQ79" s="110">
        <f t="shared" si="58"/>
        <v>176062.9502505124</v>
      </c>
      <c r="AR79" s="111">
        <v>826243.40102088498</v>
      </c>
    </row>
    <row r="80" spans="2:44" customFormat="1" x14ac:dyDescent="0.25">
      <c r="B80" s="108">
        <v>1940</v>
      </c>
      <c r="C80" s="109" t="s">
        <v>387</v>
      </c>
      <c r="D80" s="104">
        <v>4834805.3481433596</v>
      </c>
      <c r="E80" s="104">
        <v>1023492.78626064</v>
      </c>
      <c r="F80" s="110">
        <v>49696.495186922599</v>
      </c>
      <c r="G80" s="110">
        <v>72721.926283866604</v>
      </c>
      <c r="H80" s="110">
        <f t="shared" si="53"/>
        <v>122418.42147078921</v>
      </c>
      <c r="I80" s="111">
        <v>3688894.1404119302</v>
      </c>
      <c r="J80" s="91"/>
      <c r="K80" s="104">
        <v>4582826.56840098</v>
      </c>
      <c r="L80" s="104">
        <v>1037828.40547559</v>
      </c>
      <c r="M80" s="110">
        <v>61421.662694394399</v>
      </c>
      <c r="N80" s="110">
        <v>89831.772986813594</v>
      </c>
      <c r="O80" s="110">
        <f t="shared" si="54"/>
        <v>151253.43568120798</v>
      </c>
      <c r="P80" s="111">
        <v>3393744.7272441899</v>
      </c>
      <c r="Q80" s="91"/>
      <c r="R80" s="104">
        <v>4394892.8671204401</v>
      </c>
      <c r="S80" s="104">
        <v>1043194.1903437</v>
      </c>
      <c r="T80" s="110">
        <v>77444.760511833403</v>
      </c>
      <c r="U80" s="110">
        <v>101359.77799141299</v>
      </c>
      <c r="V80" s="110">
        <f t="shared" si="55"/>
        <v>178804.53850324638</v>
      </c>
      <c r="W80" s="111">
        <v>3172894.1382734999</v>
      </c>
      <c r="X80" s="91"/>
      <c r="Y80" s="104">
        <v>4172713.4034235501</v>
      </c>
      <c r="Z80" s="104">
        <v>1043186.60635026</v>
      </c>
      <c r="AA80" s="110">
        <v>81495.581237821199</v>
      </c>
      <c r="AB80" s="110">
        <v>116665.739152348</v>
      </c>
      <c r="AC80" s="110">
        <f t="shared" si="56"/>
        <v>198161.32039016922</v>
      </c>
      <c r="AD80" s="111">
        <v>2931365.4766831198</v>
      </c>
      <c r="AE80" s="91"/>
      <c r="AF80" s="104">
        <v>4040522.43796157</v>
      </c>
      <c r="AG80" s="104">
        <v>1043179.87269492</v>
      </c>
      <c r="AH80" s="110">
        <v>85548.591598009094</v>
      </c>
      <c r="AI80" s="110">
        <v>119537.94265996999</v>
      </c>
      <c r="AJ80" s="110">
        <f t="shared" si="57"/>
        <v>205086.53425797907</v>
      </c>
      <c r="AK80" s="111">
        <v>2792256.0310086799</v>
      </c>
      <c r="AL80" s="91"/>
      <c r="AM80" s="104">
        <v>3935124.8123166398</v>
      </c>
      <c r="AN80" s="104">
        <v>1043179.87269492</v>
      </c>
      <c r="AO80" s="110">
        <v>89600.199221348405</v>
      </c>
      <c r="AP80" s="110">
        <v>133170.70697670299</v>
      </c>
      <c r="AQ80" s="110">
        <f t="shared" si="58"/>
        <v>222770.90619805141</v>
      </c>
      <c r="AR80" s="111">
        <v>2669174.0334236799</v>
      </c>
    </row>
    <row r="81" spans="2:44" customFormat="1" x14ac:dyDescent="0.25">
      <c r="B81" s="108">
        <v>1663</v>
      </c>
      <c r="C81" s="109" t="s">
        <v>326</v>
      </c>
      <c r="D81" s="104">
        <v>1940552.9938679</v>
      </c>
      <c r="E81" s="104">
        <v>363769.42495229503</v>
      </c>
      <c r="F81" s="110">
        <v>20330.3843946501</v>
      </c>
      <c r="G81" s="110">
        <v>45302.183586671003</v>
      </c>
      <c r="H81" s="110">
        <f t="shared" si="53"/>
        <v>65632.567981321103</v>
      </c>
      <c r="I81" s="111">
        <v>1511151.00093429</v>
      </c>
      <c r="J81" s="91"/>
      <c r="K81" s="104">
        <v>1827717.8280187</v>
      </c>
      <c r="L81" s="104">
        <v>375295.28384826798</v>
      </c>
      <c r="M81" s="110">
        <v>25127.043829524999</v>
      </c>
      <c r="N81" s="110">
        <v>55960.776614736402</v>
      </c>
      <c r="O81" s="110">
        <f t="shared" si="54"/>
        <v>81087.820444261393</v>
      </c>
      <c r="P81" s="111">
        <v>1371334.7237261699</v>
      </c>
      <c r="Q81" s="91"/>
      <c r="R81" s="104">
        <v>1745477.01395986</v>
      </c>
      <c r="S81" s="104">
        <v>377235.63713260699</v>
      </c>
      <c r="T81" s="110">
        <v>31681.947482113599</v>
      </c>
      <c r="U81" s="110">
        <v>63142.156781535901</v>
      </c>
      <c r="V81" s="110">
        <f t="shared" si="55"/>
        <v>94824.104263649497</v>
      </c>
      <c r="W81" s="111">
        <v>1273417.2725636</v>
      </c>
      <c r="X81" s="91"/>
      <c r="Y81" s="104">
        <v>1666794.60544945</v>
      </c>
      <c r="Z81" s="104">
        <v>377232.894639768</v>
      </c>
      <c r="AA81" s="110">
        <v>33339.101415472302</v>
      </c>
      <c r="AB81" s="110">
        <v>72677.017832609999</v>
      </c>
      <c r="AC81" s="110">
        <f t="shared" si="56"/>
        <v>106016.11924808231</v>
      </c>
      <c r="AD81" s="111">
        <v>1183545.5915616001</v>
      </c>
      <c r="AE81" s="91"/>
      <c r="AF81" s="104">
        <v>1635005.72686435</v>
      </c>
      <c r="AG81" s="104">
        <v>377230.45964273001</v>
      </c>
      <c r="AH81" s="110">
        <v>34997.151108276397</v>
      </c>
      <c r="AI81" s="110">
        <v>74466.259361948396</v>
      </c>
      <c r="AJ81" s="110">
        <f t="shared" si="57"/>
        <v>109463.4104702248</v>
      </c>
      <c r="AK81" s="111">
        <v>1148311.85675139</v>
      </c>
      <c r="AL81" s="91"/>
      <c r="AM81" s="104">
        <v>1619252.9163514799</v>
      </c>
      <c r="AN81" s="104">
        <v>377230.45964273001</v>
      </c>
      <c r="AO81" s="110">
        <v>36654.626954188003</v>
      </c>
      <c r="AP81" s="110">
        <v>82958.801067454406</v>
      </c>
      <c r="AQ81" s="110">
        <f t="shared" si="58"/>
        <v>119613.42802164241</v>
      </c>
      <c r="AR81" s="111">
        <v>1122409.0286870999</v>
      </c>
    </row>
    <row r="82" spans="2:44" customFormat="1" x14ac:dyDescent="0.25">
      <c r="B82" s="108">
        <v>736</v>
      </c>
      <c r="C82" s="109" t="s">
        <v>236</v>
      </c>
      <c r="D82" s="104">
        <v>1722550.8726204201</v>
      </c>
      <c r="E82" s="104">
        <v>161301.95153608901</v>
      </c>
      <c r="F82" s="110">
        <v>42919.700388705802</v>
      </c>
      <c r="G82" s="110">
        <v>70337.600831936506</v>
      </c>
      <c r="H82" s="110">
        <f t="shared" si="53"/>
        <v>113257.30122064232</v>
      </c>
      <c r="I82" s="111">
        <v>1447991.6198636901</v>
      </c>
      <c r="J82" s="91"/>
      <c r="K82" s="104">
        <v>1598773.25365232</v>
      </c>
      <c r="L82" s="104">
        <v>106543.211977438</v>
      </c>
      <c r="M82" s="110">
        <v>53045.981417886003</v>
      </c>
      <c r="N82" s="110">
        <v>86886.468954459095</v>
      </c>
      <c r="O82" s="110">
        <f t="shared" si="54"/>
        <v>139932.45037234511</v>
      </c>
      <c r="P82" s="111">
        <v>1352297.5913025399</v>
      </c>
      <c r="Q82" s="91"/>
      <c r="R82" s="104">
        <v>1568306.41114081</v>
      </c>
      <c r="S82" s="104">
        <v>107094.06214844099</v>
      </c>
      <c r="T82" s="110">
        <v>66884.111351128799</v>
      </c>
      <c r="U82" s="110">
        <v>98036.506581858499</v>
      </c>
      <c r="V82" s="110">
        <f t="shared" si="55"/>
        <v>164920.61793298728</v>
      </c>
      <c r="W82" s="111">
        <v>1296291.7310593801</v>
      </c>
      <c r="X82" s="91"/>
      <c r="Y82" s="104">
        <v>1536612.0568027501</v>
      </c>
      <c r="Z82" s="104">
        <v>107093.283577517</v>
      </c>
      <c r="AA82" s="110">
        <v>70382.547432663807</v>
      </c>
      <c r="AB82" s="110">
        <v>112840.632950631</v>
      </c>
      <c r="AC82" s="110">
        <f t="shared" si="56"/>
        <v>183223.18038329482</v>
      </c>
      <c r="AD82" s="111">
        <v>1246295.59284194</v>
      </c>
      <c r="AE82" s="91"/>
      <c r="AF82" s="104">
        <v>1533688.9087363</v>
      </c>
      <c r="AG82" s="104">
        <v>107092.592302096</v>
      </c>
      <c r="AH82" s="110">
        <v>73882.874561916993</v>
      </c>
      <c r="AI82" s="110">
        <v>115618.665851446</v>
      </c>
      <c r="AJ82" s="110">
        <f t="shared" si="57"/>
        <v>189501.54041336299</v>
      </c>
      <c r="AK82" s="111">
        <v>1237094.77602084</v>
      </c>
      <c r="AL82" s="91"/>
      <c r="AM82" s="104">
        <v>1510024.14944289</v>
      </c>
      <c r="AN82" s="104">
        <v>107092.592302096</v>
      </c>
      <c r="AO82" s="110">
        <v>77381.990236619007</v>
      </c>
      <c r="AP82" s="110">
        <v>128804.454288942</v>
      </c>
      <c r="AQ82" s="110">
        <f t="shared" si="58"/>
        <v>206186.444525561</v>
      </c>
      <c r="AR82" s="111">
        <v>1196745.11261524</v>
      </c>
    </row>
    <row r="83" spans="2:44" customFormat="1" x14ac:dyDescent="0.25">
      <c r="B83" s="108">
        <v>1690</v>
      </c>
      <c r="C83" s="109" t="s">
        <v>335</v>
      </c>
      <c r="D83" s="104">
        <v>1565632.44576135</v>
      </c>
      <c r="E83" s="104">
        <v>141158.03208995299</v>
      </c>
      <c r="F83" s="110">
        <v>23718.781793758499</v>
      </c>
      <c r="G83" s="110">
        <v>36957.044504915801</v>
      </c>
      <c r="H83" s="110">
        <f t="shared" si="53"/>
        <v>60675.826298674299</v>
      </c>
      <c r="I83" s="111">
        <v>1363798.58737272</v>
      </c>
      <c r="J83" s="91"/>
      <c r="K83" s="104">
        <v>1443031.9225401899</v>
      </c>
      <c r="L83" s="104">
        <v>119516.48418149901</v>
      </c>
      <c r="M83" s="110">
        <v>29314.884467779098</v>
      </c>
      <c r="N83" s="110">
        <v>45652.2125014954</v>
      </c>
      <c r="O83" s="110">
        <f t="shared" si="54"/>
        <v>74967.096969274498</v>
      </c>
      <c r="P83" s="111">
        <v>1248548.34138942</v>
      </c>
      <c r="Q83" s="91"/>
      <c r="R83" s="104">
        <v>1352409.36501016</v>
      </c>
      <c r="S83" s="104">
        <v>120134.40882003</v>
      </c>
      <c r="T83" s="110">
        <v>36962.272062465898</v>
      </c>
      <c r="U83" s="110">
        <v>51510.706848095098</v>
      </c>
      <c r="V83" s="110">
        <f t="shared" si="55"/>
        <v>88472.978910560996</v>
      </c>
      <c r="W83" s="111">
        <v>1143801.97727957</v>
      </c>
      <c r="X83" s="91"/>
      <c r="Y83" s="104">
        <v>1275291.5791015299</v>
      </c>
      <c r="Z83" s="104">
        <v>120133.53544614</v>
      </c>
      <c r="AA83" s="110">
        <v>38895.618318050998</v>
      </c>
      <c r="AB83" s="110">
        <v>59289.1461266029</v>
      </c>
      <c r="AC83" s="110">
        <f t="shared" si="56"/>
        <v>98184.764444653905</v>
      </c>
      <c r="AD83" s="111">
        <v>1056973.27921073</v>
      </c>
      <c r="AE83" s="91"/>
      <c r="AF83" s="104">
        <v>1244873.95811061</v>
      </c>
      <c r="AG83" s="104">
        <v>120132.75999732</v>
      </c>
      <c r="AH83" s="110">
        <v>40830.009626322499</v>
      </c>
      <c r="AI83" s="110">
        <v>60748.790532115803</v>
      </c>
      <c r="AJ83" s="110">
        <f t="shared" si="57"/>
        <v>101578.8001584383</v>
      </c>
      <c r="AK83" s="111">
        <v>1023162.39795485</v>
      </c>
      <c r="AL83" s="91"/>
      <c r="AM83" s="104">
        <v>1187708.23661833</v>
      </c>
      <c r="AN83" s="104">
        <v>120132.75999732</v>
      </c>
      <c r="AO83" s="110">
        <v>42763.7314465526</v>
      </c>
      <c r="AP83" s="110">
        <v>67676.916660291798</v>
      </c>
      <c r="AQ83" s="110">
        <f t="shared" si="58"/>
        <v>110440.6481068444</v>
      </c>
      <c r="AR83" s="111">
        <v>957134.82851416699</v>
      </c>
    </row>
    <row r="84" spans="2:44" customFormat="1" x14ac:dyDescent="0.25">
      <c r="B84" s="108">
        <v>503</v>
      </c>
      <c r="C84" s="109" t="s">
        <v>178</v>
      </c>
      <c r="D84" s="104">
        <v>17722771.4206612</v>
      </c>
      <c r="E84" s="104">
        <v>3918450.78885285</v>
      </c>
      <c r="F84" s="110">
        <v>223634.228341151</v>
      </c>
      <c r="G84" s="110">
        <v>460174.81222249998</v>
      </c>
      <c r="H84" s="110">
        <f t="shared" si="53"/>
        <v>683809.04056365101</v>
      </c>
      <c r="I84" s="111">
        <v>13120511.591244601</v>
      </c>
      <c r="J84" s="91"/>
      <c r="K84" s="104">
        <v>16611418.495492</v>
      </c>
      <c r="L84" s="104">
        <v>3652285.6614798601</v>
      </c>
      <c r="M84" s="110">
        <v>276397.48212477501</v>
      </c>
      <c r="N84" s="110">
        <v>568443.67824442696</v>
      </c>
      <c r="O84" s="110">
        <f t="shared" si="54"/>
        <v>844841.16036920203</v>
      </c>
      <c r="P84" s="111">
        <v>12114291.6736429</v>
      </c>
      <c r="Q84" s="91"/>
      <c r="R84" s="104">
        <v>15994396.563867699</v>
      </c>
      <c r="S84" s="104">
        <v>3671168.72445346</v>
      </c>
      <c r="T84" s="110">
        <v>348501.42230325</v>
      </c>
      <c r="U84" s="110">
        <v>641391.38204402302</v>
      </c>
      <c r="V84" s="110">
        <f t="shared" si="55"/>
        <v>989892.80434727296</v>
      </c>
      <c r="W84" s="111">
        <v>11333335.035066999</v>
      </c>
      <c r="X84" s="91"/>
      <c r="Y84" s="104">
        <v>15502737.325059701</v>
      </c>
      <c r="Z84" s="104">
        <v>3671142.0351565098</v>
      </c>
      <c r="AA84" s="110">
        <v>366730.11557019601</v>
      </c>
      <c r="AB84" s="110">
        <v>738245.49693124904</v>
      </c>
      <c r="AC84" s="110">
        <f t="shared" si="56"/>
        <v>1104975.612501445</v>
      </c>
      <c r="AD84" s="111">
        <v>10726619.677401699</v>
      </c>
      <c r="AE84" s="91"/>
      <c r="AF84" s="104">
        <v>15123005.3726584</v>
      </c>
      <c r="AG84" s="104">
        <v>3671118.3383365702</v>
      </c>
      <c r="AH84" s="110">
        <v>384968.66219104099</v>
      </c>
      <c r="AI84" s="110">
        <v>756420.42404505506</v>
      </c>
      <c r="AJ84" s="110">
        <f t="shared" si="57"/>
        <v>1141389.086236096</v>
      </c>
      <c r="AK84" s="111">
        <v>10310497.948085699</v>
      </c>
      <c r="AL84" s="91"/>
      <c r="AM84" s="104">
        <v>14799778.901721001</v>
      </c>
      <c r="AN84" s="104">
        <v>3671118.3383365702</v>
      </c>
      <c r="AO84" s="110">
        <v>403200.89649606799</v>
      </c>
      <c r="AP84" s="110">
        <v>842686.76873782696</v>
      </c>
      <c r="AQ84" s="110">
        <f t="shared" si="58"/>
        <v>1245887.6652338949</v>
      </c>
      <c r="AR84" s="111">
        <v>9882772.8981504906</v>
      </c>
    </row>
    <row r="85" spans="2:44" customFormat="1" x14ac:dyDescent="0.25">
      <c r="B85" s="108">
        <v>10</v>
      </c>
      <c r="C85" s="109" t="s">
        <v>10</v>
      </c>
      <c r="D85" s="104">
        <v>6186378.4926159997</v>
      </c>
      <c r="E85" s="104">
        <v>1531219.23007475</v>
      </c>
      <c r="F85" s="110">
        <v>62120.618983653199</v>
      </c>
      <c r="G85" s="110">
        <v>133522.225308083</v>
      </c>
      <c r="H85" s="110">
        <f t="shared" si="53"/>
        <v>195642.8442917362</v>
      </c>
      <c r="I85" s="111">
        <v>4459516.4182495195</v>
      </c>
      <c r="J85" s="91"/>
      <c r="K85" s="104">
        <v>5913734.6734071299</v>
      </c>
      <c r="L85" s="104">
        <v>1520609.2252744299</v>
      </c>
      <c r="M85" s="110">
        <v>76777.078367992901</v>
      </c>
      <c r="N85" s="110">
        <v>164937.02581185501</v>
      </c>
      <c r="O85" s="110">
        <f t="shared" si="54"/>
        <v>241714.10417984793</v>
      </c>
      <c r="P85" s="111">
        <v>4151411.34395285</v>
      </c>
      <c r="Q85" s="91"/>
      <c r="R85" s="104">
        <v>5742469.1480276799</v>
      </c>
      <c r="S85" s="104">
        <v>1528471.0856053201</v>
      </c>
      <c r="T85" s="110">
        <v>96805.950639791699</v>
      </c>
      <c r="U85" s="110">
        <v>186103.19893505299</v>
      </c>
      <c r="V85" s="110">
        <f t="shared" si="55"/>
        <v>282909.14957484469</v>
      </c>
      <c r="W85" s="111">
        <v>3931088.9128475101</v>
      </c>
      <c r="X85" s="91"/>
      <c r="Y85" s="104">
        <v>5597183.2572111702</v>
      </c>
      <c r="Z85" s="104">
        <v>1528459.97366203</v>
      </c>
      <c r="AA85" s="110">
        <v>101869.47654727699</v>
      </c>
      <c r="AB85" s="110">
        <v>214205.947296114</v>
      </c>
      <c r="AC85" s="110">
        <f t="shared" si="56"/>
        <v>316075.42384339101</v>
      </c>
      <c r="AD85" s="111">
        <v>3752647.8597057401</v>
      </c>
      <c r="AE85" s="91"/>
      <c r="AF85" s="104">
        <v>5499911.8219159497</v>
      </c>
      <c r="AG85" s="104">
        <v>1528450.1076202299</v>
      </c>
      <c r="AH85" s="110">
        <v>106935.73949751099</v>
      </c>
      <c r="AI85" s="110">
        <v>219479.50127732201</v>
      </c>
      <c r="AJ85" s="110">
        <f t="shared" si="57"/>
        <v>326415.24077483302</v>
      </c>
      <c r="AK85" s="111">
        <v>3645046.4735208899</v>
      </c>
      <c r="AL85" s="91"/>
      <c r="AM85" s="104">
        <v>5362281.6686574798</v>
      </c>
      <c r="AN85" s="104">
        <v>1528450.1076202299</v>
      </c>
      <c r="AO85" s="110">
        <v>112000.24902668501</v>
      </c>
      <c r="AP85" s="110">
        <v>244510.15051460301</v>
      </c>
      <c r="AQ85" s="110">
        <f t="shared" si="58"/>
        <v>356510.39954128803</v>
      </c>
      <c r="AR85" s="111">
        <v>3477321.1614959599</v>
      </c>
    </row>
    <row r="86" spans="2:44" customFormat="1" x14ac:dyDescent="0.25">
      <c r="B86" s="108">
        <v>400</v>
      </c>
      <c r="C86" s="109" t="s">
        <v>152</v>
      </c>
      <c r="D86" s="104">
        <v>9362419.2557957191</v>
      </c>
      <c r="E86" s="104">
        <v>2480194.9070164799</v>
      </c>
      <c r="F86" s="110">
        <v>269942.326128966</v>
      </c>
      <c r="G86" s="110">
        <v>368378.28232319298</v>
      </c>
      <c r="H86" s="110">
        <f t="shared" si="53"/>
        <v>638320.60845215898</v>
      </c>
      <c r="I86" s="111">
        <v>6243903.74032709</v>
      </c>
      <c r="J86" s="91"/>
      <c r="K86" s="104">
        <v>8889974.9139299896</v>
      </c>
      <c r="L86" s="104">
        <v>2305689.4237127402</v>
      </c>
      <c r="M86" s="110">
        <v>333631.304180915</v>
      </c>
      <c r="N86" s="110">
        <v>455049.472998777</v>
      </c>
      <c r="O86" s="110">
        <f t="shared" si="54"/>
        <v>788680.77717969194</v>
      </c>
      <c r="P86" s="111">
        <v>5795604.7130375598</v>
      </c>
      <c r="Q86" s="91"/>
      <c r="R86" s="104">
        <v>8734429.3943422399</v>
      </c>
      <c r="S86" s="104">
        <v>2317610.3090489302</v>
      </c>
      <c r="T86" s="110">
        <v>420665.85823473101</v>
      </c>
      <c r="U86" s="110">
        <v>513445.43277617398</v>
      </c>
      <c r="V86" s="110">
        <f t="shared" si="55"/>
        <v>934111.29101090506</v>
      </c>
      <c r="W86" s="111">
        <v>5482707.7942824</v>
      </c>
      <c r="X86" s="91"/>
      <c r="Y86" s="104">
        <v>8538814.3562422004</v>
      </c>
      <c r="Z86" s="104">
        <v>2317593.46008491</v>
      </c>
      <c r="AA86" s="110">
        <v>442669.17990543798</v>
      </c>
      <c r="AB86" s="110">
        <v>590978.90816517104</v>
      </c>
      <c r="AC86" s="110">
        <f t="shared" si="56"/>
        <v>1033648.088070609</v>
      </c>
      <c r="AD86" s="111">
        <v>5187572.8080866802</v>
      </c>
      <c r="AE86" s="91"/>
      <c r="AF86" s="104">
        <v>8427939.0733752996</v>
      </c>
      <c r="AG86" s="104">
        <v>2317578.5002728398</v>
      </c>
      <c r="AH86" s="110">
        <v>464684.395271004</v>
      </c>
      <c r="AI86" s="110">
        <v>605528.26691689703</v>
      </c>
      <c r="AJ86" s="110">
        <f t="shared" si="57"/>
        <v>1070212.6621879011</v>
      </c>
      <c r="AK86" s="111">
        <v>5040147.9109145598</v>
      </c>
      <c r="AL86" s="91"/>
      <c r="AM86" s="104">
        <v>8380180.4998527998</v>
      </c>
      <c r="AN86" s="104">
        <v>2317578.5002728398</v>
      </c>
      <c r="AO86" s="110">
        <v>486691.991225051</v>
      </c>
      <c r="AP86" s="110">
        <v>674586.04025903705</v>
      </c>
      <c r="AQ86" s="110">
        <f t="shared" si="58"/>
        <v>1161278.0314840879</v>
      </c>
      <c r="AR86" s="111">
        <v>4901323.9680958698</v>
      </c>
    </row>
    <row r="87" spans="2:44" customFormat="1" x14ac:dyDescent="0.25">
      <c r="B87" s="108">
        <v>762</v>
      </c>
      <c r="C87" s="109" t="s">
        <v>247</v>
      </c>
      <c r="D87" s="104">
        <v>4907238.2742821397</v>
      </c>
      <c r="E87" s="104">
        <v>295420.153631491</v>
      </c>
      <c r="F87" s="110">
        <v>32754.508191380799</v>
      </c>
      <c r="G87" s="110">
        <v>138290.87621194299</v>
      </c>
      <c r="H87" s="110">
        <f t="shared" si="53"/>
        <v>171045.38440332378</v>
      </c>
      <c r="I87" s="111">
        <v>4440772.73624733</v>
      </c>
      <c r="J87" s="91"/>
      <c r="K87" s="104">
        <v>4543987.9413767699</v>
      </c>
      <c r="L87" s="104">
        <v>234369.16229377099</v>
      </c>
      <c r="M87" s="110">
        <v>40482.459503123602</v>
      </c>
      <c r="N87" s="110">
        <v>170827.63387656401</v>
      </c>
      <c r="O87" s="110">
        <f t="shared" si="54"/>
        <v>211310.09337968761</v>
      </c>
      <c r="P87" s="111">
        <v>4098308.68570332</v>
      </c>
      <c r="Q87" s="91"/>
      <c r="R87" s="104">
        <v>4324975.58149957</v>
      </c>
      <c r="S87" s="104">
        <v>235580.89874071401</v>
      </c>
      <c r="T87" s="110">
        <v>51043.137610072001</v>
      </c>
      <c r="U87" s="110">
        <v>192749.74175416201</v>
      </c>
      <c r="V87" s="110">
        <f t="shared" si="55"/>
        <v>243792.87936423402</v>
      </c>
      <c r="W87" s="111">
        <v>3845601.8033946301</v>
      </c>
      <c r="X87" s="91"/>
      <c r="Y87" s="104">
        <v>4168389.7574822698</v>
      </c>
      <c r="Z87" s="104">
        <v>235579.18607397599</v>
      </c>
      <c r="AA87" s="110">
        <v>53712.996724927601</v>
      </c>
      <c r="AB87" s="110">
        <v>221856.159699546</v>
      </c>
      <c r="AC87" s="110">
        <f t="shared" si="56"/>
        <v>275569.15642447362</v>
      </c>
      <c r="AD87" s="111">
        <v>3657241.4149838202</v>
      </c>
      <c r="AE87" s="91"/>
      <c r="AF87" s="104">
        <v>4085225.67387649</v>
      </c>
      <c r="AG87" s="104">
        <v>235577.66543612001</v>
      </c>
      <c r="AH87" s="110">
        <v>56384.299007778704</v>
      </c>
      <c r="AI87" s="110">
        <v>227318.05489436901</v>
      </c>
      <c r="AJ87" s="110">
        <f t="shared" si="57"/>
        <v>283702.35390214773</v>
      </c>
      <c r="AK87" s="111">
        <v>3565945.6545382198</v>
      </c>
      <c r="AL87" s="91"/>
      <c r="AM87" s="104">
        <v>4038408.6198654999</v>
      </c>
      <c r="AN87" s="104">
        <v>235577.66543612001</v>
      </c>
      <c r="AO87" s="110">
        <v>59054.6767595251</v>
      </c>
      <c r="AP87" s="110">
        <v>253242.65589012401</v>
      </c>
      <c r="AQ87" s="110">
        <f t="shared" si="58"/>
        <v>312297.33264964912</v>
      </c>
      <c r="AR87" s="111">
        <v>3490533.6217797301</v>
      </c>
    </row>
    <row r="88" spans="2:44" customFormat="1" x14ac:dyDescent="0.25">
      <c r="B88" s="108">
        <v>150</v>
      </c>
      <c r="C88" s="109" t="s">
        <v>52</v>
      </c>
      <c r="D88" s="104">
        <v>23110211.002478302</v>
      </c>
      <c r="E88" s="104">
        <v>3480752.0064067198</v>
      </c>
      <c r="F88" s="110">
        <v>265424.46293015499</v>
      </c>
      <c r="G88" s="110">
        <v>703376.00831936602</v>
      </c>
      <c r="H88" s="110">
        <f t="shared" si="53"/>
        <v>968800.47124952101</v>
      </c>
      <c r="I88" s="111">
        <v>18660658.524822101</v>
      </c>
      <c r="J88" s="91"/>
      <c r="K88" s="104">
        <v>21772888.856665101</v>
      </c>
      <c r="L88" s="104">
        <v>3615150.6966472301</v>
      </c>
      <c r="M88" s="110">
        <v>328047.516663243</v>
      </c>
      <c r="N88" s="110">
        <v>868864.689544591</v>
      </c>
      <c r="O88" s="110">
        <f t="shared" si="54"/>
        <v>1196912.206207834</v>
      </c>
      <c r="P88" s="111">
        <v>16960825.953809999</v>
      </c>
      <c r="Q88" s="91"/>
      <c r="R88" s="104">
        <v>20909882.910603099</v>
      </c>
      <c r="S88" s="104">
        <v>3633841.7642665599</v>
      </c>
      <c r="T88" s="110">
        <v>413625.425460928</v>
      </c>
      <c r="U88" s="110">
        <v>980365.06581858499</v>
      </c>
      <c r="V88" s="110">
        <f t="shared" si="55"/>
        <v>1393990.4912795131</v>
      </c>
      <c r="W88" s="111">
        <v>15882050.655057101</v>
      </c>
      <c r="X88" s="91"/>
      <c r="Y88" s="104">
        <v>20190483.461558402</v>
      </c>
      <c r="Z88" s="104">
        <v>3633815.3463356001</v>
      </c>
      <c r="AA88" s="110">
        <v>435260.49070199998</v>
      </c>
      <c r="AB88" s="110">
        <v>1128406.3295063099</v>
      </c>
      <c r="AC88" s="110">
        <f t="shared" si="56"/>
        <v>1563666.8202083099</v>
      </c>
      <c r="AD88" s="111">
        <v>14993001.2950144</v>
      </c>
      <c r="AE88" s="91"/>
      <c r="AF88" s="104">
        <v>19740567.963674501</v>
      </c>
      <c r="AG88" s="104">
        <v>3633791.89045534</v>
      </c>
      <c r="AH88" s="110">
        <v>456907.25058027601</v>
      </c>
      <c r="AI88" s="110">
        <v>1156186.6585144601</v>
      </c>
      <c r="AJ88" s="110">
        <f t="shared" si="57"/>
        <v>1613093.909094736</v>
      </c>
      <c r="AK88" s="111">
        <v>14493682.164124399</v>
      </c>
      <c r="AL88" s="91"/>
      <c r="AM88" s="104">
        <v>19411200.298954099</v>
      </c>
      <c r="AN88" s="104">
        <v>3633791.89045534</v>
      </c>
      <c r="AO88" s="110">
        <v>478546.51856856502</v>
      </c>
      <c r="AP88" s="110">
        <v>1288044.5428894199</v>
      </c>
      <c r="AQ88" s="110">
        <f t="shared" si="58"/>
        <v>1766591.0614579851</v>
      </c>
      <c r="AR88" s="111">
        <v>14010817.3470408</v>
      </c>
    </row>
    <row r="89" spans="2:44" customFormat="1" x14ac:dyDescent="0.25">
      <c r="B89" s="108">
        <v>384</v>
      </c>
      <c r="C89" s="109" t="s">
        <v>142</v>
      </c>
      <c r="D89" s="104">
        <v>2574570.0962446602</v>
      </c>
      <c r="E89" s="104">
        <v>497477.77769670699</v>
      </c>
      <c r="F89" s="110">
        <v>41790.234589003099</v>
      </c>
      <c r="G89" s="110">
        <v>73914.089009831601</v>
      </c>
      <c r="H89" s="110">
        <f t="shared" si="53"/>
        <v>115704.3235988347</v>
      </c>
      <c r="I89" s="111">
        <v>1961387.9949491201</v>
      </c>
      <c r="J89" s="91"/>
      <c r="K89" s="104">
        <v>2408710.9639270701</v>
      </c>
      <c r="L89" s="104">
        <v>436638.97214863403</v>
      </c>
      <c r="M89" s="110">
        <v>51650.034538467997</v>
      </c>
      <c r="N89" s="110">
        <v>91304.425002990902</v>
      </c>
      <c r="O89" s="110">
        <f t="shared" si="54"/>
        <v>142954.4595414589</v>
      </c>
      <c r="P89" s="111">
        <v>1829117.53223698</v>
      </c>
      <c r="Q89" s="91"/>
      <c r="R89" s="104">
        <v>2329610.44253786</v>
      </c>
      <c r="S89" s="104">
        <v>438896.48483302502</v>
      </c>
      <c r="T89" s="110">
        <v>65124.003157678097</v>
      </c>
      <c r="U89" s="110">
        <v>103021.41369618999</v>
      </c>
      <c r="V89" s="110">
        <f t="shared" si="55"/>
        <v>168145.41685386808</v>
      </c>
      <c r="W89" s="111">
        <v>1722568.54085096</v>
      </c>
      <c r="X89" s="91"/>
      <c r="Y89" s="104">
        <v>2204522.1096647298</v>
      </c>
      <c r="Z89" s="104">
        <v>438893.29406749702</v>
      </c>
      <c r="AA89" s="110">
        <v>68530.375131804205</v>
      </c>
      <c r="AB89" s="110">
        <v>118578.292253206</v>
      </c>
      <c r="AC89" s="110">
        <f t="shared" si="56"/>
        <v>187108.66738501022</v>
      </c>
      <c r="AD89" s="111">
        <v>1578520.1482122201</v>
      </c>
      <c r="AE89" s="91"/>
      <c r="AF89" s="104">
        <v>2156246.1944484198</v>
      </c>
      <c r="AG89" s="104">
        <v>438890.46105933102</v>
      </c>
      <c r="AH89" s="110">
        <v>71938.588389234894</v>
      </c>
      <c r="AI89" s="110">
        <v>121497.581064232</v>
      </c>
      <c r="AJ89" s="110">
        <f t="shared" si="57"/>
        <v>193436.16945346689</v>
      </c>
      <c r="AK89" s="111">
        <v>1523919.56393562</v>
      </c>
      <c r="AL89" s="91"/>
      <c r="AM89" s="104">
        <v>2123838.3868384301</v>
      </c>
      <c r="AN89" s="104">
        <v>438890.46105933102</v>
      </c>
      <c r="AO89" s="110">
        <v>75345.622072497499</v>
      </c>
      <c r="AP89" s="110">
        <v>135353.833320584</v>
      </c>
      <c r="AQ89" s="110">
        <f t="shared" si="58"/>
        <v>210699.4553930815</v>
      </c>
      <c r="AR89" s="111">
        <v>1474248.4703860199</v>
      </c>
    </row>
    <row r="90" spans="2:44" customFormat="1" x14ac:dyDescent="0.25">
      <c r="B90" s="108">
        <v>1774</v>
      </c>
      <c r="C90" s="109" t="s">
        <v>363</v>
      </c>
      <c r="D90" s="104">
        <v>2751385.8992423201</v>
      </c>
      <c r="E90" s="104">
        <v>81166.291376450201</v>
      </c>
      <c r="F90" s="110">
        <v>22589.315994055702</v>
      </c>
      <c r="G90" s="110">
        <v>40533.532682810903</v>
      </c>
      <c r="H90" s="110">
        <f t="shared" si="53"/>
        <v>63122.848676866604</v>
      </c>
      <c r="I90" s="111">
        <v>2607096.7591889999</v>
      </c>
      <c r="J90" s="91"/>
      <c r="K90" s="104">
        <v>2484897.7385364701</v>
      </c>
      <c r="L90" s="104">
        <v>64289.609282770398</v>
      </c>
      <c r="M90" s="110">
        <v>27918.937588361099</v>
      </c>
      <c r="N90" s="110">
        <v>50070.168550027302</v>
      </c>
      <c r="O90" s="110">
        <f t="shared" si="54"/>
        <v>77989.106138388393</v>
      </c>
      <c r="P90" s="111">
        <v>2342619.0231153099</v>
      </c>
      <c r="Q90" s="91"/>
      <c r="R90" s="104">
        <v>2276628.8872673102</v>
      </c>
      <c r="S90" s="104">
        <v>64621.999696104802</v>
      </c>
      <c r="T90" s="110">
        <v>35202.163869015203</v>
      </c>
      <c r="U90" s="110">
        <v>56495.613962426898</v>
      </c>
      <c r="V90" s="110">
        <f t="shared" si="55"/>
        <v>91697.777831442101</v>
      </c>
      <c r="W90" s="111">
        <v>2120309.1097397702</v>
      </c>
      <c r="X90" s="91"/>
      <c r="Y90" s="104">
        <v>2125402.07026438</v>
      </c>
      <c r="Z90" s="104">
        <v>64621.529895921602</v>
      </c>
      <c r="AA90" s="110">
        <v>37043.446017191498</v>
      </c>
      <c r="AB90" s="110">
        <v>65026.805429177301</v>
      </c>
      <c r="AC90" s="110">
        <f t="shared" si="56"/>
        <v>102070.2514463688</v>
      </c>
      <c r="AD90" s="111">
        <v>1958710.2889220901</v>
      </c>
      <c r="AE90" s="91"/>
      <c r="AF90" s="104">
        <v>2021906.9316388101</v>
      </c>
      <c r="AG90" s="104">
        <v>64621.112771020402</v>
      </c>
      <c r="AH90" s="110">
        <v>38885.723453640501</v>
      </c>
      <c r="AI90" s="110">
        <v>66627.705744901206</v>
      </c>
      <c r="AJ90" s="110">
        <f t="shared" si="57"/>
        <v>105513.42919854171</v>
      </c>
      <c r="AK90" s="111">
        <v>1851772.38966925</v>
      </c>
      <c r="AL90" s="91"/>
      <c r="AM90" s="104">
        <v>1921359.6754143899</v>
      </c>
      <c r="AN90" s="104">
        <v>64621.112771020402</v>
      </c>
      <c r="AO90" s="110">
        <v>40727.363282431099</v>
      </c>
      <c r="AP90" s="110">
        <v>74226.295691932901</v>
      </c>
      <c r="AQ90" s="110">
        <f t="shared" si="58"/>
        <v>114953.65897436399</v>
      </c>
      <c r="AR90" s="111">
        <v>1741784.9036689999</v>
      </c>
    </row>
    <row r="91" spans="2:44" customFormat="1" x14ac:dyDescent="0.25">
      <c r="B91" s="108">
        <v>221</v>
      </c>
      <c r="C91" s="109" t="s">
        <v>78</v>
      </c>
      <c r="D91" s="104">
        <v>2455862.1086227102</v>
      </c>
      <c r="E91" s="104">
        <v>468139.16195050802</v>
      </c>
      <c r="F91" s="110">
        <v>20330.3843946501</v>
      </c>
      <c r="G91" s="110">
        <v>46494.346312636</v>
      </c>
      <c r="H91" s="110">
        <f t="shared" si="53"/>
        <v>66824.7307072861</v>
      </c>
      <c r="I91" s="111">
        <v>1920898.2159649101</v>
      </c>
      <c r="J91" s="91"/>
      <c r="K91" s="104">
        <v>2309552.0693238</v>
      </c>
      <c r="L91" s="104">
        <v>455322.10972905997</v>
      </c>
      <c r="M91" s="110">
        <v>25127.043829524999</v>
      </c>
      <c r="N91" s="110">
        <v>57433.428630913601</v>
      </c>
      <c r="O91" s="110">
        <f t="shared" si="54"/>
        <v>82560.472460438599</v>
      </c>
      <c r="P91" s="111">
        <v>1771669.4871342999</v>
      </c>
      <c r="Q91" s="91"/>
      <c r="R91" s="104">
        <v>2188728.2256108299</v>
      </c>
      <c r="S91" s="104">
        <v>457676.218051409</v>
      </c>
      <c r="T91" s="110">
        <v>31681.947482113599</v>
      </c>
      <c r="U91" s="110">
        <v>64803.792486313199</v>
      </c>
      <c r="V91" s="110">
        <f t="shared" si="55"/>
        <v>96485.739968426802</v>
      </c>
      <c r="W91" s="111">
        <v>1634566.2675909901</v>
      </c>
      <c r="X91" s="91"/>
      <c r="Y91" s="104">
        <v>2084362.94664541</v>
      </c>
      <c r="Z91" s="104">
        <v>457672.89075773099</v>
      </c>
      <c r="AA91" s="110">
        <v>33339.101415472302</v>
      </c>
      <c r="AB91" s="110">
        <v>74589.570933468101</v>
      </c>
      <c r="AC91" s="110">
        <f t="shared" si="56"/>
        <v>107928.6723489404</v>
      </c>
      <c r="AD91" s="111">
        <v>1518761.38353874</v>
      </c>
      <c r="AE91" s="91"/>
      <c r="AF91" s="104">
        <v>1976030.5046356099</v>
      </c>
      <c r="AG91" s="104">
        <v>457669.93652932398</v>
      </c>
      <c r="AH91" s="110">
        <v>34997.151108276397</v>
      </c>
      <c r="AI91" s="110">
        <v>76425.897766210197</v>
      </c>
      <c r="AJ91" s="110">
        <f t="shared" si="57"/>
        <v>111423.04887448659</v>
      </c>
      <c r="AK91" s="111">
        <v>1406937.5192318</v>
      </c>
      <c r="AL91" s="91"/>
      <c r="AM91" s="104">
        <v>1928981.8791411901</v>
      </c>
      <c r="AN91" s="104">
        <v>457669.93652932398</v>
      </c>
      <c r="AO91" s="110">
        <v>36654.626954188003</v>
      </c>
      <c r="AP91" s="110">
        <v>85141.927411334793</v>
      </c>
      <c r="AQ91" s="110">
        <f t="shared" si="58"/>
        <v>121796.5543655228</v>
      </c>
      <c r="AR91" s="111">
        <v>1349515.38824634</v>
      </c>
    </row>
    <row r="92" spans="2:44" customFormat="1" x14ac:dyDescent="0.25">
      <c r="B92" s="108">
        <v>222</v>
      </c>
      <c r="C92" s="109" t="s">
        <v>79</v>
      </c>
      <c r="D92" s="104">
        <v>10985192.1472167</v>
      </c>
      <c r="E92" s="104">
        <v>1427664.8674237099</v>
      </c>
      <c r="F92" s="110">
        <v>114076.04576998101</v>
      </c>
      <c r="G92" s="110">
        <v>267044.450616166</v>
      </c>
      <c r="H92" s="110">
        <f t="shared" si="53"/>
        <v>381120.49638614699</v>
      </c>
      <c r="I92" s="111">
        <v>9176406.7834068909</v>
      </c>
      <c r="J92" s="91"/>
      <c r="K92" s="104">
        <v>10316109.465285899</v>
      </c>
      <c r="L92" s="104">
        <v>1371794.76306037</v>
      </c>
      <c r="M92" s="110">
        <v>140990.63482122301</v>
      </c>
      <c r="N92" s="110">
        <v>329874.05162370898</v>
      </c>
      <c r="O92" s="110">
        <f t="shared" si="54"/>
        <v>470864.68644493201</v>
      </c>
      <c r="P92" s="111">
        <v>8473450.0157805495</v>
      </c>
      <c r="Q92" s="91"/>
      <c r="R92" s="104">
        <v>9943751.04318716</v>
      </c>
      <c r="S92" s="104">
        <v>1378887.2222211901</v>
      </c>
      <c r="T92" s="110">
        <v>177770.927538527</v>
      </c>
      <c r="U92" s="110">
        <v>372206.39787010697</v>
      </c>
      <c r="V92" s="110">
        <f t="shared" si="55"/>
        <v>549977.32540863403</v>
      </c>
      <c r="W92" s="111">
        <v>8014886.4955573399</v>
      </c>
      <c r="X92" s="91"/>
      <c r="Y92" s="104">
        <v>9535256.7657698598</v>
      </c>
      <c r="Z92" s="104">
        <v>1378877.19774853</v>
      </c>
      <c r="AA92" s="110">
        <v>187069.402386817</v>
      </c>
      <c r="AB92" s="110">
        <v>428411.89459222701</v>
      </c>
      <c r="AC92" s="110">
        <f t="shared" si="56"/>
        <v>615481.29697904398</v>
      </c>
      <c r="AD92" s="111">
        <v>7540898.2710422901</v>
      </c>
      <c r="AE92" s="91"/>
      <c r="AF92" s="104">
        <v>9320545.77234702</v>
      </c>
      <c r="AG92" s="104">
        <v>1378868.29724717</v>
      </c>
      <c r="AH92" s="110">
        <v>196372.90344088501</v>
      </c>
      <c r="AI92" s="110">
        <v>438959.00255464303</v>
      </c>
      <c r="AJ92" s="110">
        <f t="shared" si="57"/>
        <v>635331.90599552798</v>
      </c>
      <c r="AK92" s="111">
        <v>7306345.5691043204</v>
      </c>
      <c r="AL92" s="91"/>
      <c r="AM92" s="104">
        <v>9112007.1073045693</v>
      </c>
      <c r="AN92" s="104">
        <v>1378868.29724717</v>
      </c>
      <c r="AO92" s="110">
        <v>205673.18457627701</v>
      </c>
      <c r="AP92" s="110">
        <v>489020.30102920497</v>
      </c>
      <c r="AQ92" s="110">
        <f t="shared" si="58"/>
        <v>694693.48560548201</v>
      </c>
      <c r="AR92" s="111">
        <v>7038445.3244519196</v>
      </c>
    </row>
    <row r="93" spans="2:44" customFormat="1" x14ac:dyDescent="0.25">
      <c r="B93" s="108">
        <v>766</v>
      </c>
      <c r="C93" s="109" t="s">
        <v>249</v>
      </c>
      <c r="D93" s="104">
        <v>1718315.37384395</v>
      </c>
      <c r="E93" s="104">
        <v>175987.50126699201</v>
      </c>
      <c r="F93" s="110">
        <v>11294.6579970279</v>
      </c>
      <c r="G93" s="110">
        <v>52455.1599424612</v>
      </c>
      <c r="H93" s="110">
        <f t="shared" si="53"/>
        <v>63749.817939489098</v>
      </c>
      <c r="I93" s="111">
        <v>1478578.05463747</v>
      </c>
      <c r="J93" s="91"/>
      <c r="K93" s="104">
        <v>1599905.3961165899</v>
      </c>
      <c r="L93" s="104">
        <v>159554.89792426399</v>
      </c>
      <c r="M93" s="110">
        <v>13959.4687941805</v>
      </c>
      <c r="N93" s="110">
        <v>64796.688711800001</v>
      </c>
      <c r="O93" s="110">
        <f t="shared" si="54"/>
        <v>78756.157505980504</v>
      </c>
      <c r="P93" s="111">
        <v>1361594.3406863399</v>
      </c>
      <c r="Q93" s="91"/>
      <c r="R93" s="104">
        <v>1552272.2195220401</v>
      </c>
      <c r="S93" s="104">
        <v>160379.82934105501</v>
      </c>
      <c r="T93" s="110">
        <v>17601.081934507602</v>
      </c>
      <c r="U93" s="110">
        <v>73111.971010199501</v>
      </c>
      <c r="V93" s="110">
        <f t="shared" si="55"/>
        <v>90713.052944707102</v>
      </c>
      <c r="W93" s="111">
        <v>1301179.3372362801</v>
      </c>
      <c r="X93" s="91"/>
      <c r="Y93" s="104">
        <v>1482912.1063856501</v>
      </c>
      <c r="Z93" s="104">
        <v>160378.66338405001</v>
      </c>
      <c r="AA93" s="110">
        <v>18521.723008595702</v>
      </c>
      <c r="AB93" s="110">
        <v>84152.336437758902</v>
      </c>
      <c r="AC93" s="110">
        <f t="shared" si="56"/>
        <v>102674.0594463546</v>
      </c>
      <c r="AD93" s="111">
        <v>1219859.38355525</v>
      </c>
      <c r="AE93" s="91"/>
      <c r="AF93" s="104">
        <v>1442297.0406573201</v>
      </c>
      <c r="AG93" s="104">
        <v>160377.62815733501</v>
      </c>
      <c r="AH93" s="110">
        <v>19442.861726820302</v>
      </c>
      <c r="AI93" s="110">
        <v>86224.089787519202</v>
      </c>
      <c r="AJ93" s="110">
        <f t="shared" si="57"/>
        <v>105666.95151433951</v>
      </c>
      <c r="AK93" s="111">
        <v>1176252.4609856501</v>
      </c>
      <c r="AL93" s="91"/>
      <c r="AM93" s="104">
        <v>1426671.19957362</v>
      </c>
      <c r="AN93" s="104">
        <v>160377.62815733501</v>
      </c>
      <c r="AO93" s="110">
        <v>20363.681641215499</v>
      </c>
      <c r="AP93" s="110">
        <v>96057.559130736699</v>
      </c>
      <c r="AQ93" s="110">
        <f t="shared" si="58"/>
        <v>116421.2407719522</v>
      </c>
      <c r="AR93" s="111">
        <v>1149872.33064434</v>
      </c>
    </row>
    <row r="94" spans="2:44" customFormat="1" x14ac:dyDescent="0.25">
      <c r="B94" s="108">
        <v>58</v>
      </c>
      <c r="C94" s="109" t="s">
        <v>26</v>
      </c>
      <c r="D94" s="104">
        <v>7852159.9968330301</v>
      </c>
      <c r="E94" s="104">
        <v>946113.15111324505</v>
      </c>
      <c r="F94" s="110">
        <v>29366.1107922724</v>
      </c>
      <c r="G94" s="110">
        <v>58415.973572286297</v>
      </c>
      <c r="H94" s="110">
        <f t="shared" si="53"/>
        <v>87782.084364558701</v>
      </c>
      <c r="I94" s="111">
        <v>6818264.7613552297</v>
      </c>
      <c r="J94" s="91"/>
      <c r="K94" s="104">
        <v>7353407.6052557696</v>
      </c>
      <c r="L94" s="104">
        <v>895068.10885513795</v>
      </c>
      <c r="M94" s="110">
        <v>36294.618864869401</v>
      </c>
      <c r="N94" s="110">
        <v>72159.948792686395</v>
      </c>
      <c r="O94" s="110">
        <f t="shared" si="54"/>
        <v>108454.5676575558</v>
      </c>
      <c r="P94" s="111">
        <v>6349884.92874307</v>
      </c>
      <c r="Q94" s="91"/>
      <c r="R94" s="104">
        <v>7039308.0609026104</v>
      </c>
      <c r="S94" s="104">
        <v>899695.79382606596</v>
      </c>
      <c r="T94" s="110">
        <v>45762.813029719699</v>
      </c>
      <c r="U94" s="110">
        <v>81420.149534085795</v>
      </c>
      <c r="V94" s="110">
        <f t="shared" si="55"/>
        <v>127182.96256380549</v>
      </c>
      <c r="W94" s="111">
        <v>6012429.3045127401</v>
      </c>
      <c r="X94" s="91"/>
      <c r="Y94" s="104">
        <v>6737675.3956628498</v>
      </c>
      <c r="Z94" s="104">
        <v>899689.25306207396</v>
      </c>
      <c r="AA94" s="110">
        <v>48156.479822348898</v>
      </c>
      <c r="AB94" s="110">
        <v>93715.101942049703</v>
      </c>
      <c r="AC94" s="110">
        <f t="shared" si="56"/>
        <v>141871.58176439861</v>
      </c>
      <c r="AD94" s="111">
        <v>5696114.5608363803</v>
      </c>
      <c r="AE94" s="91"/>
      <c r="AF94" s="104">
        <v>6580485.5430271197</v>
      </c>
      <c r="AG94" s="104">
        <v>899683.44566643704</v>
      </c>
      <c r="AH94" s="110">
        <v>50551.440489732697</v>
      </c>
      <c r="AI94" s="110">
        <v>96022.281808828295</v>
      </c>
      <c r="AJ94" s="110">
        <f t="shared" si="57"/>
        <v>146573.72229856098</v>
      </c>
      <c r="AK94" s="111">
        <v>5534228.3750621304</v>
      </c>
      <c r="AL94" s="91"/>
      <c r="AM94" s="104">
        <v>6423937.5491367597</v>
      </c>
      <c r="AN94" s="104">
        <v>899683.44566643704</v>
      </c>
      <c r="AO94" s="110">
        <v>52945.572267160402</v>
      </c>
      <c r="AP94" s="110">
        <v>106973.190850139</v>
      </c>
      <c r="AQ94" s="110">
        <f t="shared" si="58"/>
        <v>159918.76311729942</v>
      </c>
      <c r="AR94" s="111">
        <v>5364335.3403530298</v>
      </c>
    </row>
    <row r="95" spans="2:44" customFormat="1" x14ac:dyDescent="0.25">
      <c r="B95" s="108">
        <v>505</v>
      </c>
      <c r="C95" s="109" t="s">
        <v>179</v>
      </c>
      <c r="D95" s="104">
        <v>28697459.664684501</v>
      </c>
      <c r="E95" s="104">
        <v>5718731.6627969304</v>
      </c>
      <c r="F95" s="110">
        <v>358040.65850578301</v>
      </c>
      <c r="G95" s="110">
        <v>669995.45199234504</v>
      </c>
      <c r="H95" s="110">
        <f t="shared" si="53"/>
        <v>1028036.110498128</v>
      </c>
      <c r="I95" s="111">
        <v>21950691.8913894</v>
      </c>
      <c r="J95" s="91"/>
      <c r="K95" s="104">
        <v>27002637.579351801</v>
      </c>
      <c r="L95" s="104">
        <v>5534839.7090699803</v>
      </c>
      <c r="M95" s="110">
        <v>442515.16077552299</v>
      </c>
      <c r="N95" s="110">
        <v>827630.43309162697</v>
      </c>
      <c r="O95" s="110">
        <f t="shared" si="54"/>
        <v>1270145.5938671499</v>
      </c>
      <c r="P95" s="111">
        <v>20197652.276414599</v>
      </c>
      <c r="Q95" s="91"/>
      <c r="R95" s="104">
        <v>25996954.0708686</v>
      </c>
      <c r="S95" s="104">
        <v>5563455.9610454002</v>
      </c>
      <c r="T95" s="110">
        <v>557954.29732389003</v>
      </c>
      <c r="U95" s="110">
        <v>933839.26608482096</v>
      </c>
      <c r="V95" s="110">
        <f t="shared" si="55"/>
        <v>1491793.563408711</v>
      </c>
      <c r="W95" s="111">
        <v>18941704.546414498</v>
      </c>
      <c r="X95" s="91"/>
      <c r="Y95" s="104">
        <v>25031273.0516521</v>
      </c>
      <c r="Z95" s="104">
        <v>5563415.5148716196</v>
      </c>
      <c r="AA95" s="110">
        <v>587138.61937248497</v>
      </c>
      <c r="AB95" s="110">
        <v>1074854.8426822801</v>
      </c>
      <c r="AC95" s="110">
        <f t="shared" si="56"/>
        <v>1661993.4620547651</v>
      </c>
      <c r="AD95" s="111">
        <v>17805864.074725699</v>
      </c>
      <c r="AE95" s="91"/>
      <c r="AF95" s="104">
        <v>24451203.5939251</v>
      </c>
      <c r="AG95" s="104">
        <v>5563379.6036335202</v>
      </c>
      <c r="AH95" s="110">
        <v>616338.71674020204</v>
      </c>
      <c r="AI95" s="110">
        <v>1101316.7831951301</v>
      </c>
      <c r="AJ95" s="110">
        <f t="shared" si="57"/>
        <v>1717655.4999353322</v>
      </c>
      <c r="AK95" s="111">
        <v>17170168.4903563</v>
      </c>
      <c r="AL95" s="91"/>
      <c r="AM95" s="104">
        <v>23997324.7892415</v>
      </c>
      <c r="AN95" s="104">
        <v>5563379.6036335202</v>
      </c>
      <c r="AO95" s="110">
        <v>645528.70802653197</v>
      </c>
      <c r="AP95" s="110">
        <v>1226917.00526077</v>
      </c>
      <c r="AQ95" s="110">
        <f t="shared" si="58"/>
        <v>1872445.7132873018</v>
      </c>
      <c r="AR95" s="111">
        <v>16561499.4723207</v>
      </c>
    </row>
    <row r="96" spans="2:44" customFormat="1" x14ac:dyDescent="0.25">
      <c r="B96" s="108">
        <v>498</v>
      </c>
      <c r="C96" s="109" t="s">
        <v>175</v>
      </c>
      <c r="D96" s="104">
        <v>1389342.4228809499</v>
      </c>
      <c r="E96" s="104">
        <v>63536.161706296603</v>
      </c>
      <c r="F96" s="110">
        <v>29366.1107922724</v>
      </c>
      <c r="G96" s="110">
        <v>35764.881778950803</v>
      </c>
      <c r="H96" s="110">
        <f t="shared" si="53"/>
        <v>65130.992571223207</v>
      </c>
      <c r="I96" s="111">
        <v>1260675.2686034299</v>
      </c>
      <c r="J96" s="91"/>
      <c r="K96" s="104">
        <v>1303381.1333256001</v>
      </c>
      <c r="L96" s="104">
        <v>48115.532397518698</v>
      </c>
      <c r="M96" s="110">
        <v>36294.618864869401</v>
      </c>
      <c r="N96" s="110">
        <v>44179.560485318201</v>
      </c>
      <c r="O96" s="110">
        <f t="shared" si="54"/>
        <v>80474.179350187595</v>
      </c>
      <c r="P96" s="111">
        <v>1174791.4215778999</v>
      </c>
      <c r="Q96" s="91"/>
      <c r="R96" s="104">
        <v>1250949.0856462</v>
      </c>
      <c r="S96" s="104">
        <v>48364.299529250202</v>
      </c>
      <c r="T96" s="110">
        <v>45762.813029719699</v>
      </c>
      <c r="U96" s="110">
        <v>49849.071143317902</v>
      </c>
      <c r="V96" s="110">
        <f t="shared" si="55"/>
        <v>95611.884173037601</v>
      </c>
      <c r="W96" s="111">
        <v>1106972.9019439099</v>
      </c>
      <c r="X96" s="91"/>
      <c r="Y96" s="104">
        <v>1195642.82231282</v>
      </c>
      <c r="Z96" s="104">
        <v>48363.947922105799</v>
      </c>
      <c r="AA96" s="110">
        <v>48156.479822348898</v>
      </c>
      <c r="AB96" s="110">
        <v>57376.593025744703</v>
      </c>
      <c r="AC96" s="110">
        <f t="shared" si="56"/>
        <v>105533.07284809361</v>
      </c>
      <c r="AD96" s="111">
        <v>1041745.8015426201</v>
      </c>
      <c r="AE96" s="91"/>
      <c r="AF96" s="104">
        <v>1156607.31186929</v>
      </c>
      <c r="AG96" s="104">
        <v>48363.6357381165</v>
      </c>
      <c r="AH96" s="110">
        <v>50551.440489732697</v>
      </c>
      <c r="AI96" s="110">
        <v>58789.152127854002</v>
      </c>
      <c r="AJ96" s="110">
        <f t="shared" si="57"/>
        <v>109340.59261758669</v>
      </c>
      <c r="AK96" s="111">
        <v>998903.08351358597</v>
      </c>
      <c r="AL96" s="91"/>
      <c r="AM96" s="104">
        <v>1144691.6728853199</v>
      </c>
      <c r="AN96" s="104">
        <v>48363.6357381165</v>
      </c>
      <c r="AO96" s="110">
        <v>52945.572267160402</v>
      </c>
      <c r="AP96" s="110">
        <v>65493.790316411403</v>
      </c>
      <c r="AQ96" s="110">
        <f t="shared" si="58"/>
        <v>118439.36258357181</v>
      </c>
      <c r="AR96" s="111">
        <v>977888.67456362699</v>
      </c>
    </row>
    <row r="97" spans="2:44" customFormat="1" x14ac:dyDescent="0.25">
      <c r="B97" s="108">
        <v>1719</v>
      </c>
      <c r="C97" s="109" t="s">
        <v>348</v>
      </c>
      <c r="D97" s="104">
        <v>1750410.0091494699</v>
      </c>
      <c r="E97" s="104">
        <v>101087.52438240701</v>
      </c>
      <c r="F97" s="110">
        <v>14683.0553961362</v>
      </c>
      <c r="G97" s="110">
        <v>42917.858134740898</v>
      </c>
      <c r="H97" s="110">
        <f t="shared" si="53"/>
        <v>57600.9135308771</v>
      </c>
      <c r="I97" s="111">
        <v>1591721.5712361899</v>
      </c>
      <c r="J97" s="91"/>
      <c r="K97" s="104">
        <v>1627018.6903336099</v>
      </c>
      <c r="L97" s="104">
        <v>67637.048792870904</v>
      </c>
      <c r="M97" s="110">
        <v>18147.3094324347</v>
      </c>
      <c r="N97" s="110">
        <v>53015.472582381801</v>
      </c>
      <c r="O97" s="110">
        <f t="shared" si="54"/>
        <v>71162.782014816505</v>
      </c>
      <c r="P97" s="111">
        <v>1488218.8595259299</v>
      </c>
      <c r="Q97" s="91"/>
      <c r="R97" s="104">
        <v>1545078.5521744799</v>
      </c>
      <c r="S97" s="104">
        <v>67986.746152300999</v>
      </c>
      <c r="T97" s="110">
        <v>22881.4065148599</v>
      </c>
      <c r="U97" s="110">
        <v>59818.8853719814</v>
      </c>
      <c r="V97" s="110">
        <f t="shared" si="55"/>
        <v>82700.291886841296</v>
      </c>
      <c r="W97" s="111">
        <v>1394391.51413533</v>
      </c>
      <c r="X97" s="91"/>
      <c r="Y97" s="104">
        <v>1433708.87744323</v>
      </c>
      <c r="Z97" s="104">
        <v>67986.251890502506</v>
      </c>
      <c r="AA97" s="110">
        <v>24078.2399111745</v>
      </c>
      <c r="AB97" s="110">
        <v>68851.911630893694</v>
      </c>
      <c r="AC97" s="110">
        <f t="shared" si="56"/>
        <v>92930.151542068197</v>
      </c>
      <c r="AD97" s="111">
        <v>1272792.4740106601</v>
      </c>
      <c r="AE97" s="91"/>
      <c r="AF97" s="104">
        <v>1400277.0702681399</v>
      </c>
      <c r="AG97" s="104">
        <v>67985.813046689102</v>
      </c>
      <c r="AH97" s="110">
        <v>25275.720244866301</v>
      </c>
      <c r="AI97" s="110">
        <v>70546.982553424794</v>
      </c>
      <c r="AJ97" s="110">
        <f t="shared" si="57"/>
        <v>95822.702798291095</v>
      </c>
      <c r="AK97" s="111">
        <v>1236468.5544231599</v>
      </c>
      <c r="AL97" s="91"/>
      <c r="AM97" s="104">
        <v>1350132.3494861999</v>
      </c>
      <c r="AN97" s="104">
        <v>67985.813046689102</v>
      </c>
      <c r="AO97" s="110">
        <v>26472.786133580201</v>
      </c>
      <c r="AP97" s="110">
        <v>78592.548379693704</v>
      </c>
      <c r="AQ97" s="110">
        <f t="shared" si="58"/>
        <v>105065.33451327391</v>
      </c>
      <c r="AR97" s="111">
        <v>1177081.20192624</v>
      </c>
    </row>
    <row r="98" spans="2:44" customFormat="1" x14ac:dyDescent="0.25">
      <c r="B98" s="108">
        <v>303</v>
      </c>
      <c r="C98" s="109" t="s">
        <v>111</v>
      </c>
      <c r="D98" s="104">
        <v>2290111.5089466898</v>
      </c>
      <c r="E98" s="104">
        <v>713010.05426079105</v>
      </c>
      <c r="F98" s="110">
        <v>21459.850194352901</v>
      </c>
      <c r="G98" s="110">
        <v>75106.251735796701</v>
      </c>
      <c r="H98" s="110">
        <f t="shared" si="53"/>
        <v>96566.101930149598</v>
      </c>
      <c r="I98" s="111">
        <v>1480535.3527557501</v>
      </c>
      <c r="J98" s="91"/>
      <c r="K98" s="104">
        <v>2104964.7806752301</v>
      </c>
      <c r="L98" s="104">
        <v>592290.94459753495</v>
      </c>
      <c r="M98" s="110">
        <v>26522.990708943002</v>
      </c>
      <c r="N98" s="110">
        <v>92777.077019168195</v>
      </c>
      <c r="O98" s="110">
        <f t="shared" si="54"/>
        <v>119300.0677281112</v>
      </c>
      <c r="P98" s="111">
        <v>1393373.76834959</v>
      </c>
      <c r="Q98" s="91"/>
      <c r="R98" s="104">
        <v>2070173.2041323299</v>
      </c>
      <c r="S98" s="104">
        <v>595353.20977670304</v>
      </c>
      <c r="T98" s="110">
        <v>33442.055675564399</v>
      </c>
      <c r="U98" s="110">
        <v>104683.04940096699</v>
      </c>
      <c r="V98" s="110">
        <f t="shared" si="55"/>
        <v>138125.10507653138</v>
      </c>
      <c r="W98" s="111">
        <v>1336694.8892790901</v>
      </c>
      <c r="X98" s="91"/>
      <c r="Y98" s="104">
        <v>2040370.87805446</v>
      </c>
      <c r="Z98" s="104">
        <v>595348.88157503295</v>
      </c>
      <c r="AA98" s="110">
        <v>35191.273716331903</v>
      </c>
      <c r="AB98" s="110">
        <v>120490.845354064</v>
      </c>
      <c r="AC98" s="110">
        <f t="shared" si="56"/>
        <v>155682.11907039591</v>
      </c>
      <c r="AD98" s="111">
        <v>1289339.87740903</v>
      </c>
      <c r="AE98" s="91"/>
      <c r="AF98" s="104">
        <v>2036846.74589167</v>
      </c>
      <c r="AG98" s="104">
        <v>595345.03866317705</v>
      </c>
      <c r="AH98" s="110">
        <v>36941.437280958497</v>
      </c>
      <c r="AI98" s="110">
        <v>123457.219468493</v>
      </c>
      <c r="AJ98" s="110">
        <f t="shared" si="57"/>
        <v>160398.6567494515</v>
      </c>
      <c r="AK98" s="111">
        <v>1281103.05047905</v>
      </c>
      <c r="AL98" s="91"/>
      <c r="AM98" s="104">
        <v>2038366.2864174901</v>
      </c>
      <c r="AN98" s="104">
        <v>595345.03866317705</v>
      </c>
      <c r="AO98" s="110">
        <v>38690.995118309504</v>
      </c>
      <c r="AP98" s="110">
        <v>137536.959664464</v>
      </c>
      <c r="AQ98" s="110">
        <f t="shared" si="58"/>
        <v>176227.95478277351</v>
      </c>
      <c r="AR98" s="111">
        <v>1266793.29297154</v>
      </c>
    </row>
    <row r="99" spans="2:44" customFormat="1" x14ac:dyDescent="0.25">
      <c r="B99" s="108">
        <v>225</v>
      </c>
      <c r="C99" s="109" t="s">
        <v>80</v>
      </c>
      <c r="D99" s="104">
        <v>2725881.0022855201</v>
      </c>
      <c r="E99" s="104">
        <v>236377.47957230301</v>
      </c>
      <c r="F99" s="110">
        <v>19200.918594947401</v>
      </c>
      <c r="G99" s="110">
        <v>52455.1599424612</v>
      </c>
      <c r="H99" s="110">
        <f t="shared" si="53"/>
        <v>71656.078537408597</v>
      </c>
      <c r="I99" s="111">
        <v>2417847.4441758101</v>
      </c>
      <c r="J99" s="91"/>
      <c r="K99" s="104">
        <v>2560357.1672971002</v>
      </c>
      <c r="L99" s="104">
        <v>228419.25187336601</v>
      </c>
      <c r="M99" s="110">
        <v>23731.096950106901</v>
      </c>
      <c r="N99" s="110">
        <v>64796.688711800001</v>
      </c>
      <c r="O99" s="110">
        <f t="shared" si="54"/>
        <v>88527.785661906906</v>
      </c>
      <c r="P99" s="111">
        <v>2243410.12976183</v>
      </c>
      <c r="Q99" s="91"/>
      <c r="R99" s="104">
        <v>2459254.5264108502</v>
      </c>
      <c r="S99" s="104">
        <v>229600.22606796399</v>
      </c>
      <c r="T99" s="110">
        <v>29921.839288662901</v>
      </c>
      <c r="U99" s="110">
        <v>73111.971010199501</v>
      </c>
      <c r="V99" s="110">
        <f t="shared" si="55"/>
        <v>103033.8102988624</v>
      </c>
      <c r="W99" s="111">
        <v>2126620.4900440299</v>
      </c>
      <c r="X99" s="91"/>
      <c r="Y99" s="104">
        <v>2344449.03497505</v>
      </c>
      <c r="Z99" s="104">
        <v>229598.55688055401</v>
      </c>
      <c r="AA99" s="110">
        <v>31486.929114612802</v>
      </c>
      <c r="AB99" s="110">
        <v>84152.336437758902</v>
      </c>
      <c r="AC99" s="110">
        <f t="shared" si="56"/>
        <v>115639.26555237171</v>
      </c>
      <c r="AD99" s="111">
        <v>1999211.2125421199</v>
      </c>
      <c r="AE99" s="91"/>
      <c r="AF99" s="104">
        <v>2266781.33607203</v>
      </c>
      <c r="AG99" s="104">
        <v>229597.07484700499</v>
      </c>
      <c r="AH99" s="110">
        <v>33052.8649355944</v>
      </c>
      <c r="AI99" s="110">
        <v>86224.089787519202</v>
      </c>
      <c r="AJ99" s="110">
        <f t="shared" si="57"/>
        <v>119276.95472311359</v>
      </c>
      <c r="AK99" s="111">
        <v>1917907.3065019101</v>
      </c>
      <c r="AL99" s="91"/>
      <c r="AM99" s="104">
        <v>2231228.9020525902</v>
      </c>
      <c r="AN99" s="104">
        <v>229597.07484700499</v>
      </c>
      <c r="AO99" s="110">
        <v>34618.2587900664</v>
      </c>
      <c r="AP99" s="110">
        <v>96057.559130736699</v>
      </c>
      <c r="AQ99" s="110">
        <f t="shared" si="58"/>
        <v>130675.81792080309</v>
      </c>
      <c r="AR99" s="111">
        <v>1870956.0092847799</v>
      </c>
    </row>
    <row r="100" spans="2:44" customFormat="1" x14ac:dyDescent="0.25">
      <c r="B100" s="108">
        <v>226</v>
      </c>
      <c r="C100" s="109" t="s">
        <v>81</v>
      </c>
      <c r="D100" s="104">
        <v>2516639.3647189499</v>
      </c>
      <c r="E100" s="104">
        <v>387935.53790169099</v>
      </c>
      <c r="F100" s="110">
        <v>42919.700388705802</v>
      </c>
      <c r="G100" s="110">
        <v>79874.902639656793</v>
      </c>
      <c r="H100" s="110">
        <f t="shared" si="53"/>
        <v>122794.60302836259</v>
      </c>
      <c r="I100" s="111">
        <v>2005909.2237888901</v>
      </c>
      <c r="J100" s="91"/>
      <c r="K100" s="104">
        <v>2375331.3486824399</v>
      </c>
      <c r="L100" s="104">
        <v>374816.115520144</v>
      </c>
      <c r="M100" s="110">
        <v>53045.981417886003</v>
      </c>
      <c r="N100" s="110">
        <v>98667.685083877295</v>
      </c>
      <c r="O100" s="110">
        <f t="shared" si="54"/>
        <v>151713.66650176331</v>
      </c>
      <c r="P100" s="111">
        <v>1848801.5666605399</v>
      </c>
      <c r="Q100" s="91"/>
      <c r="R100" s="104">
        <v>2279845.7114669099</v>
      </c>
      <c r="S100" s="104">
        <v>376753.99140634103</v>
      </c>
      <c r="T100" s="110">
        <v>66884.111351128799</v>
      </c>
      <c r="U100" s="110">
        <v>111329.592220077</v>
      </c>
      <c r="V100" s="110">
        <f t="shared" si="55"/>
        <v>178213.70357120578</v>
      </c>
      <c r="W100" s="111">
        <v>1724878.01648936</v>
      </c>
      <c r="X100" s="91"/>
      <c r="Y100" s="104">
        <v>2203214.0512853102</v>
      </c>
      <c r="Z100" s="104">
        <v>376751.25241505401</v>
      </c>
      <c r="AA100" s="110">
        <v>70382.547432663807</v>
      </c>
      <c r="AB100" s="110">
        <v>128141.05775749699</v>
      </c>
      <c r="AC100" s="110">
        <f t="shared" si="56"/>
        <v>198523.6051901608</v>
      </c>
      <c r="AD100" s="111">
        <v>1627939.1936800899</v>
      </c>
      <c r="AE100" s="91"/>
      <c r="AF100" s="104">
        <v>2174290.5575938402</v>
      </c>
      <c r="AG100" s="104">
        <v>376748.82052696298</v>
      </c>
      <c r="AH100" s="110">
        <v>73882.874561916993</v>
      </c>
      <c r="AI100" s="110">
        <v>131295.773085541</v>
      </c>
      <c r="AJ100" s="110">
        <f t="shared" si="57"/>
        <v>205178.64764745801</v>
      </c>
      <c r="AK100" s="111">
        <v>1592363.0894194201</v>
      </c>
      <c r="AL100" s="91"/>
      <c r="AM100" s="104">
        <v>2125233.25318672</v>
      </c>
      <c r="AN100" s="104">
        <v>376748.82052696298</v>
      </c>
      <c r="AO100" s="110">
        <v>77381.990236619007</v>
      </c>
      <c r="AP100" s="110">
        <v>146269.46503998499</v>
      </c>
      <c r="AQ100" s="110">
        <f t="shared" si="58"/>
        <v>223651.45527660399</v>
      </c>
      <c r="AR100" s="111">
        <v>1524832.97738316</v>
      </c>
    </row>
    <row r="101" spans="2:44" customFormat="1" x14ac:dyDescent="0.25">
      <c r="B101" s="108">
        <v>1711</v>
      </c>
      <c r="C101" s="109" t="s">
        <v>346</v>
      </c>
      <c r="D101" s="104">
        <v>4565955.5478518</v>
      </c>
      <c r="E101" s="104">
        <v>517423.79882426799</v>
      </c>
      <c r="F101" s="110">
        <v>38401.837189894701</v>
      </c>
      <c r="G101" s="110">
        <v>100141.668981062</v>
      </c>
      <c r="H101" s="110">
        <f t="shared" si="53"/>
        <v>138543.50617095671</v>
      </c>
      <c r="I101" s="111">
        <v>3909988.2428565701</v>
      </c>
      <c r="J101" s="91"/>
      <c r="K101" s="104">
        <v>4152160.38656057</v>
      </c>
      <c r="L101" s="104">
        <v>445965.34976596799</v>
      </c>
      <c r="M101" s="110">
        <v>47462.193900213802</v>
      </c>
      <c r="N101" s="110">
        <v>123702.769358891</v>
      </c>
      <c r="O101" s="110">
        <f t="shared" si="54"/>
        <v>171164.96325910481</v>
      </c>
      <c r="P101" s="111">
        <v>3535030.0735354898</v>
      </c>
      <c r="Q101" s="91"/>
      <c r="R101" s="104">
        <v>3870980.4742946001</v>
      </c>
      <c r="S101" s="104">
        <v>448271.08172787097</v>
      </c>
      <c r="T101" s="110">
        <v>59843.678577325802</v>
      </c>
      <c r="U101" s="110">
        <v>139577.39920129001</v>
      </c>
      <c r="V101" s="110">
        <f t="shared" si="55"/>
        <v>199421.07777861581</v>
      </c>
      <c r="W101" s="111">
        <v>3223288.3147881101</v>
      </c>
      <c r="X101" s="91"/>
      <c r="Y101" s="104">
        <v>3695446.1042503002</v>
      </c>
      <c r="Z101" s="104">
        <v>448267.82280927798</v>
      </c>
      <c r="AA101" s="110">
        <v>62973.858229225501</v>
      </c>
      <c r="AB101" s="110">
        <v>160654.46047208499</v>
      </c>
      <c r="AC101" s="110">
        <f t="shared" si="56"/>
        <v>223628.31870131049</v>
      </c>
      <c r="AD101" s="111">
        <v>3023549.9627397102</v>
      </c>
      <c r="AE101" s="91"/>
      <c r="AF101" s="104">
        <v>3526886.62879556</v>
      </c>
      <c r="AG101" s="104">
        <v>448264.929289555</v>
      </c>
      <c r="AH101" s="110">
        <v>66105.729871188902</v>
      </c>
      <c r="AI101" s="110">
        <v>164609.625957991</v>
      </c>
      <c r="AJ101" s="110">
        <f t="shared" si="57"/>
        <v>230715.3558291799</v>
      </c>
      <c r="AK101" s="111">
        <v>2847906.3436768302</v>
      </c>
      <c r="AL101" s="91"/>
      <c r="AM101" s="104">
        <v>3395714.5963093401</v>
      </c>
      <c r="AN101" s="104">
        <v>448264.929289555</v>
      </c>
      <c r="AO101" s="110">
        <v>69236.517580132801</v>
      </c>
      <c r="AP101" s="110">
        <v>183382.612885952</v>
      </c>
      <c r="AQ101" s="110">
        <f t="shared" si="58"/>
        <v>252619.13046608481</v>
      </c>
      <c r="AR101" s="111">
        <v>2694830.5365537</v>
      </c>
    </row>
    <row r="102" spans="2:44" customFormat="1" x14ac:dyDescent="0.25">
      <c r="B102" s="108">
        <v>385</v>
      </c>
      <c r="C102" s="109" t="s">
        <v>143</v>
      </c>
      <c r="D102" s="104">
        <v>2393501.2225177302</v>
      </c>
      <c r="E102" s="104">
        <v>127973.112608929</v>
      </c>
      <c r="F102" s="110">
        <v>35013.439790786302</v>
      </c>
      <c r="G102" s="110">
        <v>59608.136298251302</v>
      </c>
      <c r="H102" s="110">
        <f t="shared" si="53"/>
        <v>94621.576089037611</v>
      </c>
      <c r="I102" s="111">
        <v>2170906.5338197602</v>
      </c>
      <c r="J102" s="91"/>
      <c r="K102" s="104">
        <v>2216693.5100538498</v>
      </c>
      <c r="L102" s="104">
        <v>88476.423967316296</v>
      </c>
      <c r="M102" s="110">
        <v>43274.353261959703</v>
      </c>
      <c r="N102" s="110">
        <v>73632.600808863601</v>
      </c>
      <c r="O102" s="110">
        <f t="shared" si="54"/>
        <v>116906.9540708233</v>
      </c>
      <c r="P102" s="111">
        <v>2011310.13201571</v>
      </c>
      <c r="Q102" s="91"/>
      <c r="R102" s="104">
        <v>2085756.09868132</v>
      </c>
      <c r="S102" s="104">
        <v>88933.865153550505</v>
      </c>
      <c r="T102" s="110">
        <v>54563.353996973499</v>
      </c>
      <c r="U102" s="110">
        <v>83081.7852388631</v>
      </c>
      <c r="V102" s="110">
        <f t="shared" si="55"/>
        <v>137645.1392358366</v>
      </c>
      <c r="W102" s="111">
        <v>1859177.0942919301</v>
      </c>
      <c r="X102" s="91"/>
      <c r="Y102" s="104">
        <v>2002831.8315926001</v>
      </c>
      <c r="Z102" s="104">
        <v>88933.2186067656</v>
      </c>
      <c r="AA102" s="110">
        <v>57417.341326646798</v>
      </c>
      <c r="AB102" s="110">
        <v>95627.655042907805</v>
      </c>
      <c r="AC102" s="110">
        <f t="shared" si="56"/>
        <v>153044.9963695546</v>
      </c>
      <c r="AD102" s="111">
        <v>1760853.6166162801</v>
      </c>
      <c r="AE102" s="91"/>
      <c r="AF102" s="104">
        <v>1915983.53354218</v>
      </c>
      <c r="AG102" s="104">
        <v>88932.644552575293</v>
      </c>
      <c r="AH102" s="110">
        <v>60272.8713531428</v>
      </c>
      <c r="AI102" s="110">
        <v>97981.920213089994</v>
      </c>
      <c r="AJ102" s="110">
        <f t="shared" si="57"/>
        <v>158254.7915662328</v>
      </c>
      <c r="AK102" s="111">
        <v>1668796.09742337</v>
      </c>
      <c r="AL102" s="91"/>
      <c r="AM102" s="104">
        <v>1863380.5046069699</v>
      </c>
      <c r="AN102" s="104">
        <v>88932.644552575293</v>
      </c>
      <c r="AO102" s="110">
        <v>63127.413087768196</v>
      </c>
      <c r="AP102" s="110">
        <v>109156.31719401899</v>
      </c>
      <c r="AQ102" s="110">
        <f t="shared" si="58"/>
        <v>172283.7302817872</v>
      </c>
      <c r="AR102" s="111">
        <v>1602164.1297726</v>
      </c>
    </row>
    <row r="103" spans="2:44" customFormat="1" x14ac:dyDescent="0.25">
      <c r="B103" s="108">
        <v>228</v>
      </c>
      <c r="C103" s="109" t="s">
        <v>82</v>
      </c>
      <c r="D103" s="104">
        <v>11373806.197381601</v>
      </c>
      <c r="E103" s="104">
        <v>1510933.6578815801</v>
      </c>
      <c r="F103" s="110">
        <v>277848.586726885</v>
      </c>
      <c r="G103" s="110">
        <v>429178.581347409</v>
      </c>
      <c r="H103" s="110">
        <f t="shared" si="53"/>
        <v>707027.16807429399</v>
      </c>
      <c r="I103" s="111">
        <v>9155845.3714257702</v>
      </c>
      <c r="J103" s="91"/>
      <c r="K103" s="104">
        <v>10784447.3249477</v>
      </c>
      <c r="L103" s="104">
        <v>1456676.24358039</v>
      </c>
      <c r="M103" s="110">
        <v>343402.93233684101</v>
      </c>
      <c r="N103" s="110">
        <v>530154.72582381801</v>
      </c>
      <c r="O103" s="110">
        <f t="shared" si="54"/>
        <v>873557.65816065902</v>
      </c>
      <c r="P103" s="111">
        <v>8454213.4232067</v>
      </c>
      <c r="Q103" s="91"/>
      <c r="R103" s="104">
        <v>10405696.8689321</v>
      </c>
      <c r="S103" s="104">
        <v>1464207.5573354401</v>
      </c>
      <c r="T103" s="110">
        <v>432986.61558888701</v>
      </c>
      <c r="U103" s="110">
        <v>598188.85371981398</v>
      </c>
      <c r="V103" s="110">
        <f t="shared" si="55"/>
        <v>1031175.469308701</v>
      </c>
      <c r="W103" s="111">
        <v>7910313.84228794</v>
      </c>
      <c r="X103" s="91"/>
      <c r="Y103" s="104">
        <v>9995429.36611774</v>
      </c>
      <c r="Z103" s="104">
        <v>1464196.9125862501</v>
      </c>
      <c r="AA103" s="110">
        <v>455634.38601145498</v>
      </c>
      <c r="AB103" s="110">
        <v>688519.11630893697</v>
      </c>
      <c r="AC103" s="110">
        <f t="shared" si="56"/>
        <v>1144153.5023203921</v>
      </c>
      <c r="AD103" s="111">
        <v>7387078.9512111004</v>
      </c>
      <c r="AE103" s="91"/>
      <c r="AF103" s="104">
        <v>9747774.3117819708</v>
      </c>
      <c r="AG103" s="104">
        <v>1464187.4613554699</v>
      </c>
      <c r="AH103" s="110">
        <v>478294.39847977803</v>
      </c>
      <c r="AI103" s="110">
        <v>705469.82553424803</v>
      </c>
      <c r="AJ103" s="110">
        <f t="shared" si="57"/>
        <v>1183764.2240140261</v>
      </c>
      <c r="AK103" s="111">
        <v>7099822.6264124801</v>
      </c>
      <c r="AL103" s="91"/>
      <c r="AM103" s="104">
        <v>9597158.8248672299</v>
      </c>
      <c r="AN103" s="104">
        <v>1464187.4613554699</v>
      </c>
      <c r="AO103" s="110">
        <v>500946.568373902</v>
      </c>
      <c r="AP103" s="110">
        <v>785925.48379693704</v>
      </c>
      <c r="AQ103" s="110">
        <f t="shared" si="58"/>
        <v>1286872.0521708392</v>
      </c>
      <c r="AR103" s="111">
        <v>6846099.3113409299</v>
      </c>
    </row>
    <row r="104" spans="2:44" customFormat="1" x14ac:dyDescent="0.25">
      <c r="B104" s="108">
        <v>317</v>
      </c>
      <c r="C104" s="109" t="s">
        <v>118</v>
      </c>
      <c r="D104" s="104">
        <v>355721.26168364001</v>
      </c>
      <c r="E104" s="104">
        <v>30446.196436328399</v>
      </c>
      <c r="F104" s="110">
        <v>6776.7947982167098</v>
      </c>
      <c r="G104" s="110">
        <v>9537.3018077202105</v>
      </c>
      <c r="H104" s="110">
        <f t="shared" si="53"/>
        <v>16314.09660593692</v>
      </c>
      <c r="I104" s="111">
        <v>308960.96864137403</v>
      </c>
      <c r="J104" s="91"/>
      <c r="K104" s="104">
        <v>332680.87962873298</v>
      </c>
      <c r="L104" s="104">
        <v>21953.8848244205</v>
      </c>
      <c r="M104" s="110">
        <v>8375.6812765083196</v>
      </c>
      <c r="N104" s="110">
        <v>11781.216129418201</v>
      </c>
      <c r="O104" s="110">
        <f t="shared" si="54"/>
        <v>20156.89740592652</v>
      </c>
      <c r="P104" s="111">
        <v>290570.09739838599</v>
      </c>
      <c r="Q104" s="91"/>
      <c r="R104" s="104">
        <v>312964.75176987099</v>
      </c>
      <c r="S104" s="104">
        <v>22067.3908937915</v>
      </c>
      <c r="T104" s="110">
        <v>10560.649160704599</v>
      </c>
      <c r="U104" s="110">
        <v>13293.085638218099</v>
      </c>
      <c r="V104" s="110">
        <f t="shared" si="55"/>
        <v>23853.734798922698</v>
      </c>
      <c r="W104" s="111">
        <v>267043.62607715698</v>
      </c>
      <c r="X104" s="91"/>
      <c r="Y104" s="104">
        <v>306025.07884386502</v>
      </c>
      <c r="Z104" s="104">
        <v>22067.230464458898</v>
      </c>
      <c r="AA104" s="110">
        <v>11113.0338051574</v>
      </c>
      <c r="AB104" s="110">
        <v>15300.4248068653</v>
      </c>
      <c r="AC104" s="110">
        <f t="shared" si="56"/>
        <v>26413.4586120227</v>
      </c>
      <c r="AD104" s="111">
        <v>257544.38976738401</v>
      </c>
      <c r="AE104" s="91"/>
      <c r="AF104" s="104">
        <v>303721.66237531701</v>
      </c>
      <c r="AG104" s="104">
        <v>22067.088022902</v>
      </c>
      <c r="AH104" s="110">
        <v>11665.717036092199</v>
      </c>
      <c r="AI104" s="110">
        <v>15677.107234094399</v>
      </c>
      <c r="AJ104" s="110">
        <f t="shared" si="57"/>
        <v>27342.824270186597</v>
      </c>
      <c r="AK104" s="111">
        <v>254311.750082229</v>
      </c>
      <c r="AL104" s="91"/>
      <c r="AM104" s="104">
        <v>303510.12046100799</v>
      </c>
      <c r="AN104" s="104">
        <v>22067.088022902</v>
      </c>
      <c r="AO104" s="110">
        <v>12218.208984729299</v>
      </c>
      <c r="AP104" s="110">
        <v>17465.010751042999</v>
      </c>
      <c r="AQ104" s="110">
        <f t="shared" si="58"/>
        <v>29683.219735772298</v>
      </c>
      <c r="AR104" s="111">
        <v>251759.812702333</v>
      </c>
    </row>
    <row r="105" spans="2:44" customFormat="1" x14ac:dyDescent="0.25">
      <c r="B105" s="108">
        <v>1651</v>
      </c>
      <c r="C105" s="109" t="s">
        <v>321</v>
      </c>
      <c r="D105" s="104">
        <v>5289639.3834659504</v>
      </c>
      <c r="E105" s="104">
        <v>607221.70704012597</v>
      </c>
      <c r="F105" s="110">
        <v>38401.837189894701</v>
      </c>
      <c r="G105" s="110">
        <v>103718.15715895699</v>
      </c>
      <c r="H105" s="110">
        <f t="shared" si="53"/>
        <v>142119.9943488517</v>
      </c>
      <c r="I105" s="111">
        <v>4540297.6820769701</v>
      </c>
      <c r="J105" s="91"/>
      <c r="K105" s="104">
        <v>4982559.48566595</v>
      </c>
      <c r="L105" s="104">
        <v>622010.44932487095</v>
      </c>
      <c r="M105" s="110">
        <v>47462.193900213802</v>
      </c>
      <c r="N105" s="110">
        <v>128120.725407423</v>
      </c>
      <c r="O105" s="110">
        <f t="shared" si="54"/>
        <v>175582.9193076368</v>
      </c>
      <c r="P105" s="111">
        <v>4184966.1170334402</v>
      </c>
      <c r="Q105" s="91"/>
      <c r="R105" s="104">
        <v>4765753.2894289298</v>
      </c>
      <c r="S105" s="104">
        <v>625226.37041470001</v>
      </c>
      <c r="T105" s="110">
        <v>59843.678577325802</v>
      </c>
      <c r="U105" s="110">
        <v>144562.306315622</v>
      </c>
      <c r="V105" s="110">
        <f t="shared" si="55"/>
        <v>204405.9848929478</v>
      </c>
      <c r="W105" s="111">
        <v>3936120.93412128</v>
      </c>
      <c r="X105" s="91"/>
      <c r="Y105" s="104">
        <v>4487181.40719824</v>
      </c>
      <c r="Z105" s="104">
        <v>625221.82503596402</v>
      </c>
      <c r="AA105" s="110">
        <v>62973.858229225501</v>
      </c>
      <c r="AB105" s="110">
        <v>166392.11977466001</v>
      </c>
      <c r="AC105" s="110">
        <f t="shared" si="56"/>
        <v>229365.97800388551</v>
      </c>
      <c r="AD105" s="111">
        <v>3632593.6041583898</v>
      </c>
      <c r="AE105" s="91"/>
      <c r="AF105" s="104">
        <v>4331999.8031010404</v>
      </c>
      <c r="AG105" s="104">
        <v>625217.78929752798</v>
      </c>
      <c r="AH105" s="110">
        <v>66105.729871188902</v>
      </c>
      <c r="AI105" s="110">
        <v>170488.541170777</v>
      </c>
      <c r="AJ105" s="110">
        <f t="shared" si="57"/>
        <v>236594.2710419659</v>
      </c>
      <c r="AK105" s="111">
        <v>3470187.74276155</v>
      </c>
      <c r="AL105" s="91"/>
      <c r="AM105" s="104">
        <v>4119600.0084349802</v>
      </c>
      <c r="AN105" s="104">
        <v>625217.78929752798</v>
      </c>
      <c r="AO105" s="110">
        <v>69236.517580132801</v>
      </c>
      <c r="AP105" s="110">
        <v>189931.991917593</v>
      </c>
      <c r="AQ105" s="110">
        <f t="shared" si="58"/>
        <v>259168.50949772581</v>
      </c>
      <c r="AR105" s="111">
        <v>3235213.7096397202</v>
      </c>
    </row>
    <row r="106" spans="2:44" customFormat="1" x14ac:dyDescent="0.25">
      <c r="B106" s="108">
        <v>770</v>
      </c>
      <c r="C106" s="109" t="s">
        <v>250</v>
      </c>
      <c r="D106" s="104">
        <v>3331420.5895052599</v>
      </c>
      <c r="E106" s="104">
        <v>61463.886278973398</v>
      </c>
      <c r="F106" s="110">
        <v>14683.0553961362</v>
      </c>
      <c r="G106" s="110">
        <v>61992.461750181399</v>
      </c>
      <c r="H106" s="110">
        <f t="shared" si="53"/>
        <v>76675.517146317594</v>
      </c>
      <c r="I106" s="111">
        <v>3193281.1860799701</v>
      </c>
      <c r="J106" s="91"/>
      <c r="K106" s="104">
        <v>3070279.4191118898</v>
      </c>
      <c r="L106" s="104">
        <v>46234.552953174898</v>
      </c>
      <c r="M106" s="110">
        <v>18147.3094324347</v>
      </c>
      <c r="N106" s="110">
        <v>76577.904841218202</v>
      </c>
      <c r="O106" s="110">
        <f t="shared" si="54"/>
        <v>94725.214273652906</v>
      </c>
      <c r="P106" s="111">
        <v>2929319.6518850601</v>
      </c>
      <c r="Q106" s="91"/>
      <c r="R106" s="104">
        <v>2888697.2235513702</v>
      </c>
      <c r="S106" s="104">
        <v>46473.595036924999</v>
      </c>
      <c r="T106" s="110">
        <v>22881.4065148599</v>
      </c>
      <c r="U106" s="110">
        <v>86405.056648417594</v>
      </c>
      <c r="V106" s="110">
        <f t="shared" si="55"/>
        <v>109286.4631632775</v>
      </c>
      <c r="W106" s="111">
        <v>2732937.1653511701</v>
      </c>
      <c r="X106" s="91"/>
      <c r="Y106" s="104">
        <v>2735065.6512699998</v>
      </c>
      <c r="Z106" s="104">
        <v>46473.257175150902</v>
      </c>
      <c r="AA106" s="110">
        <v>24078.2399111745</v>
      </c>
      <c r="AB106" s="110">
        <v>99452.761244624198</v>
      </c>
      <c r="AC106" s="110">
        <f t="shared" si="56"/>
        <v>123531.0011557987</v>
      </c>
      <c r="AD106" s="111">
        <v>2565061.3929390502</v>
      </c>
      <c r="AE106" s="91"/>
      <c r="AF106" s="104">
        <v>2652334.9845511098</v>
      </c>
      <c r="AG106" s="104">
        <v>46472.9571953634</v>
      </c>
      <c r="AH106" s="110">
        <v>25275.720244866301</v>
      </c>
      <c r="AI106" s="110">
        <v>101901.197021614</v>
      </c>
      <c r="AJ106" s="110">
        <f t="shared" si="57"/>
        <v>127176.9172664803</v>
      </c>
      <c r="AK106" s="111">
        <v>2478685.1100892699</v>
      </c>
      <c r="AL106" s="91"/>
      <c r="AM106" s="104">
        <v>2605645.22086814</v>
      </c>
      <c r="AN106" s="104">
        <v>46472.9571953634</v>
      </c>
      <c r="AO106" s="110">
        <v>26472.786133580201</v>
      </c>
      <c r="AP106" s="110">
        <v>113522.56988178</v>
      </c>
      <c r="AQ106" s="110">
        <f t="shared" si="58"/>
        <v>139995.35601536022</v>
      </c>
      <c r="AR106" s="111">
        <v>2419176.9076574198</v>
      </c>
    </row>
    <row r="107" spans="2:44" customFormat="1" x14ac:dyDescent="0.25">
      <c r="B107" s="108">
        <v>1903</v>
      </c>
      <c r="C107" s="109" t="s">
        <v>377</v>
      </c>
      <c r="D107" s="104">
        <v>2439194.3806507899</v>
      </c>
      <c r="E107" s="104">
        <v>119456.463878746</v>
      </c>
      <c r="F107" s="110">
        <v>59861.687384247598</v>
      </c>
      <c r="G107" s="110">
        <v>96565.180803167095</v>
      </c>
      <c r="H107" s="110">
        <f t="shared" si="53"/>
        <v>156426.86818741469</v>
      </c>
      <c r="I107" s="111">
        <v>2163311.0485846298</v>
      </c>
      <c r="J107" s="91"/>
      <c r="K107" s="104">
        <v>2256823.8652180498</v>
      </c>
      <c r="L107" s="104">
        <v>62134.890626152002</v>
      </c>
      <c r="M107" s="110">
        <v>73985.1846091568</v>
      </c>
      <c r="N107" s="110">
        <v>119284.81331035899</v>
      </c>
      <c r="O107" s="110">
        <f t="shared" si="54"/>
        <v>193269.99791951579</v>
      </c>
      <c r="P107" s="111">
        <v>2001418.97667239</v>
      </c>
      <c r="Q107" s="91"/>
      <c r="R107" s="104">
        <v>2165839.13724137</v>
      </c>
      <c r="S107" s="104">
        <v>62456.140703857003</v>
      </c>
      <c r="T107" s="110">
        <v>93285.734252890194</v>
      </c>
      <c r="U107" s="110">
        <v>134592.49208695799</v>
      </c>
      <c r="V107" s="110">
        <f t="shared" si="55"/>
        <v>227878.22633984819</v>
      </c>
      <c r="W107" s="111">
        <v>1875504.77019766</v>
      </c>
      <c r="X107" s="91"/>
      <c r="Y107" s="104">
        <v>2055432.44584226</v>
      </c>
      <c r="Z107" s="104">
        <v>62455.686649409901</v>
      </c>
      <c r="AA107" s="110">
        <v>98165.131945557398</v>
      </c>
      <c r="AB107" s="110">
        <v>154916.80116951099</v>
      </c>
      <c r="AC107" s="110">
        <f t="shared" si="56"/>
        <v>253081.93311506839</v>
      </c>
      <c r="AD107" s="111">
        <v>1739894.82607778</v>
      </c>
      <c r="AE107" s="91"/>
      <c r="AF107" s="104">
        <v>2013281.05473159</v>
      </c>
      <c r="AG107" s="104">
        <v>62455.283504789797</v>
      </c>
      <c r="AH107" s="110">
        <v>103047.167152147</v>
      </c>
      <c r="AI107" s="110">
        <v>158730.71074520599</v>
      </c>
      <c r="AJ107" s="110">
        <f t="shared" si="57"/>
        <v>261777.87789735297</v>
      </c>
      <c r="AK107" s="111">
        <v>1689047.8933294499</v>
      </c>
      <c r="AL107" s="91"/>
      <c r="AM107" s="104">
        <v>1925640.7127457899</v>
      </c>
      <c r="AN107" s="104">
        <v>62455.283504789797</v>
      </c>
      <c r="AO107" s="110">
        <v>107927.51269844201</v>
      </c>
      <c r="AP107" s="110">
        <v>176833.23385431099</v>
      </c>
      <c r="AQ107" s="110">
        <f t="shared" si="58"/>
        <v>284760.74655275303</v>
      </c>
      <c r="AR107" s="111">
        <v>1578424.68268825</v>
      </c>
    </row>
    <row r="108" spans="2:44" customFormat="1" x14ac:dyDescent="0.25">
      <c r="B108" s="108">
        <v>772</v>
      </c>
      <c r="C108" s="109" t="s">
        <v>251</v>
      </c>
      <c r="D108" s="104">
        <v>46985180.8017511</v>
      </c>
      <c r="E108" s="104">
        <v>8545229.8967243508</v>
      </c>
      <c r="F108" s="110">
        <v>264294.99713045201</v>
      </c>
      <c r="G108" s="110">
        <v>1092021.0569839601</v>
      </c>
      <c r="H108" s="110">
        <f t="shared" si="53"/>
        <v>1356316.0541144121</v>
      </c>
      <c r="I108" s="111">
        <v>37083634.8509124</v>
      </c>
      <c r="J108" s="91"/>
      <c r="K108" s="104">
        <v>44355476.9739663</v>
      </c>
      <c r="L108" s="104">
        <v>8287541.6731437296</v>
      </c>
      <c r="M108" s="110">
        <v>326651.56978382397</v>
      </c>
      <c r="N108" s="110">
        <v>1348949.24681838</v>
      </c>
      <c r="O108" s="110">
        <f t="shared" si="54"/>
        <v>1675600.816602204</v>
      </c>
      <c r="P108" s="111">
        <v>34392334.484220304</v>
      </c>
      <c r="Q108" s="91"/>
      <c r="R108" s="104">
        <v>42590804.754930198</v>
      </c>
      <c r="S108" s="104">
        <v>8330389.9566065501</v>
      </c>
      <c r="T108" s="110">
        <v>411865.31726747798</v>
      </c>
      <c r="U108" s="110">
        <v>1522058.3055759701</v>
      </c>
      <c r="V108" s="110">
        <f t="shared" si="55"/>
        <v>1933923.6228434481</v>
      </c>
      <c r="W108" s="111">
        <v>32326491.175480202</v>
      </c>
      <c r="X108" s="91"/>
      <c r="Y108" s="104">
        <v>41281504.434627198</v>
      </c>
      <c r="Z108" s="104">
        <v>8330329.3948977496</v>
      </c>
      <c r="AA108" s="110">
        <v>433408.31840113999</v>
      </c>
      <c r="AB108" s="110">
        <v>1751898.6403860699</v>
      </c>
      <c r="AC108" s="110">
        <f t="shared" si="56"/>
        <v>2185306.9587872098</v>
      </c>
      <c r="AD108" s="111">
        <v>30765868.080942199</v>
      </c>
      <c r="AE108" s="91"/>
      <c r="AF108" s="104">
        <v>40430820.393365502</v>
      </c>
      <c r="AG108" s="104">
        <v>8330275.6235334501</v>
      </c>
      <c r="AH108" s="110">
        <v>454962.964407594</v>
      </c>
      <c r="AI108" s="110">
        <v>1795028.7783038099</v>
      </c>
      <c r="AJ108" s="110">
        <f t="shared" si="57"/>
        <v>2249991.7427114039</v>
      </c>
      <c r="AK108" s="111">
        <v>29850553.027120698</v>
      </c>
      <c r="AL108" s="91"/>
      <c r="AM108" s="104">
        <v>39714928.5813912</v>
      </c>
      <c r="AN108" s="104">
        <v>8330275.6235334501</v>
      </c>
      <c r="AO108" s="110">
        <v>476510.15040444402</v>
      </c>
      <c r="AP108" s="110">
        <v>1999743.7309944299</v>
      </c>
      <c r="AQ108" s="110">
        <f t="shared" si="58"/>
        <v>2476253.8813988739</v>
      </c>
      <c r="AR108" s="111">
        <v>28908399.076458901</v>
      </c>
    </row>
    <row r="109" spans="2:44" customFormat="1" x14ac:dyDescent="0.25">
      <c r="B109" s="108">
        <v>230</v>
      </c>
      <c r="C109" s="109" t="s">
        <v>83</v>
      </c>
      <c r="D109" s="104">
        <v>3679442.4441942899</v>
      </c>
      <c r="E109" s="104">
        <v>118541.34891733</v>
      </c>
      <c r="F109" s="110">
        <v>38401.837189894701</v>
      </c>
      <c r="G109" s="110">
        <v>97757.343529132195</v>
      </c>
      <c r="H109" s="110">
        <f t="shared" si="53"/>
        <v>136159.18071902689</v>
      </c>
      <c r="I109" s="111">
        <v>3424741.9145579301</v>
      </c>
      <c r="J109" s="91"/>
      <c r="K109" s="104">
        <v>3389719.1466939398</v>
      </c>
      <c r="L109" s="104">
        <v>91225.931894912705</v>
      </c>
      <c r="M109" s="110">
        <v>47462.193900213802</v>
      </c>
      <c r="N109" s="110">
        <v>120757.465326536</v>
      </c>
      <c r="O109" s="110">
        <f t="shared" si="54"/>
        <v>168219.65922674979</v>
      </c>
      <c r="P109" s="111">
        <v>3130273.5555722802</v>
      </c>
      <c r="Q109" s="91"/>
      <c r="R109" s="104">
        <v>3226553.3044139501</v>
      </c>
      <c r="S109" s="104">
        <v>91697.588598813207</v>
      </c>
      <c r="T109" s="110">
        <v>59843.678577325802</v>
      </c>
      <c r="U109" s="110">
        <v>136254.12779173499</v>
      </c>
      <c r="V109" s="110">
        <f t="shared" si="55"/>
        <v>196097.8063690608</v>
      </c>
      <c r="W109" s="111">
        <v>2938757.9094460802</v>
      </c>
      <c r="X109" s="91"/>
      <c r="Y109" s="104">
        <v>3071928.0684461901</v>
      </c>
      <c r="Z109" s="104">
        <v>91696.921959833897</v>
      </c>
      <c r="AA109" s="110">
        <v>62973.858229225501</v>
      </c>
      <c r="AB109" s="110">
        <v>156829.35427036899</v>
      </c>
      <c r="AC109" s="110">
        <f t="shared" si="56"/>
        <v>219803.21249959449</v>
      </c>
      <c r="AD109" s="111">
        <v>2760427.9339867602</v>
      </c>
      <c r="AE109" s="91"/>
      <c r="AF109" s="104">
        <v>2993789.5396672999</v>
      </c>
      <c r="AG109" s="104">
        <v>91696.330066240902</v>
      </c>
      <c r="AH109" s="110">
        <v>66105.729871188902</v>
      </c>
      <c r="AI109" s="110">
        <v>160690.34914946801</v>
      </c>
      <c r="AJ109" s="110">
        <f t="shared" si="57"/>
        <v>226796.07902065691</v>
      </c>
      <c r="AK109" s="111">
        <v>2675297.1305804001</v>
      </c>
      <c r="AL109" s="91"/>
      <c r="AM109" s="104">
        <v>2949238.9363857498</v>
      </c>
      <c r="AN109" s="104">
        <v>91696.330066240902</v>
      </c>
      <c r="AO109" s="110">
        <v>69236.517580132801</v>
      </c>
      <c r="AP109" s="110">
        <v>179016.36019819099</v>
      </c>
      <c r="AQ109" s="110">
        <f t="shared" si="58"/>
        <v>248252.87777832377</v>
      </c>
      <c r="AR109" s="111">
        <v>2609289.7285411898</v>
      </c>
    </row>
    <row r="110" spans="2:44" customFormat="1" x14ac:dyDescent="0.25">
      <c r="B110" s="108">
        <v>114</v>
      </c>
      <c r="C110" s="109" t="s">
        <v>45</v>
      </c>
      <c r="D110" s="104">
        <v>33770453.200624503</v>
      </c>
      <c r="E110" s="104">
        <v>6006961.5035451399</v>
      </c>
      <c r="F110" s="110">
        <v>250741.40753401801</v>
      </c>
      <c r="G110" s="110">
        <v>456598.32404460502</v>
      </c>
      <c r="H110" s="110">
        <f t="shared" si="53"/>
        <v>707339.73157862306</v>
      </c>
      <c r="I110" s="111">
        <v>27056151.965500701</v>
      </c>
      <c r="J110" s="91"/>
      <c r="K110" s="104">
        <v>31504156.177733399</v>
      </c>
      <c r="L110" s="104">
        <v>5956806.3909523198</v>
      </c>
      <c r="M110" s="110">
        <v>309900.20723080798</v>
      </c>
      <c r="N110" s="110">
        <v>564025.72219589504</v>
      </c>
      <c r="O110" s="110">
        <f t="shared" si="54"/>
        <v>873925.92942670302</v>
      </c>
      <c r="P110" s="111">
        <v>24673423.857354399</v>
      </c>
      <c r="Q110" s="91"/>
      <c r="R110" s="104">
        <v>29868933.945494499</v>
      </c>
      <c r="S110" s="104">
        <v>5987604.2968741404</v>
      </c>
      <c r="T110" s="110">
        <v>390744.01894606801</v>
      </c>
      <c r="U110" s="110">
        <v>636406.47492969094</v>
      </c>
      <c r="V110" s="110">
        <f t="shared" si="55"/>
        <v>1027150.493875759</v>
      </c>
      <c r="W110" s="111">
        <v>22854179.154744599</v>
      </c>
      <c r="X110" s="91"/>
      <c r="Y110" s="104">
        <v>28473055.116430599</v>
      </c>
      <c r="Z110" s="104">
        <v>5987560.7671534801</v>
      </c>
      <c r="AA110" s="110">
        <v>411182.250790825</v>
      </c>
      <c r="AB110" s="110">
        <v>732507.83762867399</v>
      </c>
      <c r="AC110" s="110">
        <f t="shared" si="56"/>
        <v>1143690.0884194989</v>
      </c>
      <c r="AD110" s="111">
        <v>21341804.260857701</v>
      </c>
      <c r="AE110" s="91"/>
      <c r="AF110" s="104">
        <v>27636327.9484987</v>
      </c>
      <c r="AG110" s="104">
        <v>5987522.1181041999</v>
      </c>
      <c r="AH110" s="110">
        <v>431631.53033540898</v>
      </c>
      <c r="AI110" s="110">
        <v>750541.50883227005</v>
      </c>
      <c r="AJ110" s="110">
        <f t="shared" si="57"/>
        <v>1182173.0391676789</v>
      </c>
      <c r="AK110" s="111">
        <v>20466632.791226801</v>
      </c>
      <c r="AL110" s="91"/>
      <c r="AM110" s="104">
        <v>26747550.251155101</v>
      </c>
      <c r="AN110" s="104">
        <v>5987522.1181041999</v>
      </c>
      <c r="AO110" s="110">
        <v>452073.732434985</v>
      </c>
      <c r="AP110" s="110">
        <v>836137.38970618497</v>
      </c>
      <c r="AQ110" s="110">
        <f t="shared" si="58"/>
        <v>1288211.1221411698</v>
      </c>
      <c r="AR110" s="111">
        <v>19471817.010909699</v>
      </c>
    </row>
    <row r="111" spans="2:44" customFormat="1" x14ac:dyDescent="0.25">
      <c r="B111" s="108">
        <v>388</v>
      </c>
      <c r="C111" s="109" t="s">
        <v>144</v>
      </c>
      <c r="D111" s="104">
        <v>2280803.3345279298</v>
      </c>
      <c r="E111" s="104">
        <v>366782.02905706299</v>
      </c>
      <c r="F111" s="110">
        <v>58732.221584544801</v>
      </c>
      <c r="G111" s="110">
        <v>73914.089009831601</v>
      </c>
      <c r="H111" s="110">
        <f t="shared" si="53"/>
        <v>132646.31059437641</v>
      </c>
      <c r="I111" s="111">
        <v>1781374.99487649</v>
      </c>
      <c r="J111" s="91"/>
      <c r="K111" s="104">
        <v>2156961.3026453899</v>
      </c>
      <c r="L111" s="104">
        <v>364300.13611425902</v>
      </c>
      <c r="M111" s="110">
        <v>72589.237729738801</v>
      </c>
      <c r="N111" s="110">
        <v>91304.425002990902</v>
      </c>
      <c r="O111" s="110">
        <f t="shared" si="54"/>
        <v>163893.66273272969</v>
      </c>
      <c r="P111" s="111">
        <v>1628767.5037984001</v>
      </c>
      <c r="Q111" s="91"/>
      <c r="R111" s="104">
        <v>2090934.8403109601</v>
      </c>
      <c r="S111" s="104">
        <v>366183.64223868097</v>
      </c>
      <c r="T111" s="110">
        <v>91525.626059439499</v>
      </c>
      <c r="U111" s="110">
        <v>103021.41369618999</v>
      </c>
      <c r="V111" s="110">
        <f t="shared" si="55"/>
        <v>194547.03975562949</v>
      </c>
      <c r="W111" s="111">
        <v>1530204.15831665</v>
      </c>
      <c r="X111" s="91"/>
      <c r="Y111" s="104">
        <v>2018868.16703026</v>
      </c>
      <c r="Z111" s="104">
        <v>366180.98009354499</v>
      </c>
      <c r="AA111" s="110">
        <v>96312.959644697796</v>
      </c>
      <c r="AB111" s="110">
        <v>118578.292253206</v>
      </c>
      <c r="AC111" s="110">
        <f t="shared" si="56"/>
        <v>214891.2518979038</v>
      </c>
      <c r="AD111" s="111">
        <v>1437795.9350388199</v>
      </c>
      <c r="AE111" s="91"/>
      <c r="AF111" s="104">
        <v>1994593.02830484</v>
      </c>
      <c r="AG111" s="104">
        <v>366178.61643540498</v>
      </c>
      <c r="AH111" s="110">
        <v>101102.880979465</v>
      </c>
      <c r="AI111" s="110">
        <v>121497.581064232</v>
      </c>
      <c r="AJ111" s="110">
        <f t="shared" si="57"/>
        <v>222600.46204369701</v>
      </c>
      <c r="AK111" s="111">
        <v>1405813.94982574</v>
      </c>
      <c r="AL111" s="91"/>
      <c r="AM111" s="104">
        <v>1972590.45009484</v>
      </c>
      <c r="AN111" s="104">
        <v>366178.61643540498</v>
      </c>
      <c r="AO111" s="110">
        <v>105891.14453432101</v>
      </c>
      <c r="AP111" s="110">
        <v>135353.833320584</v>
      </c>
      <c r="AQ111" s="110">
        <f t="shared" si="58"/>
        <v>241244.97785490501</v>
      </c>
      <c r="AR111" s="111">
        <v>1365166.85580453</v>
      </c>
    </row>
    <row r="112" spans="2:44" customFormat="1" x14ac:dyDescent="0.25">
      <c r="B112" s="108">
        <v>153</v>
      </c>
      <c r="C112" s="109" t="s">
        <v>53</v>
      </c>
      <c r="D112" s="104">
        <v>43110747.830325499</v>
      </c>
      <c r="E112" s="104">
        <v>10887320.0875652</v>
      </c>
      <c r="F112" s="110">
        <v>405478.22209330002</v>
      </c>
      <c r="G112" s="110">
        <v>704568.17104533</v>
      </c>
      <c r="H112" s="110">
        <f t="shared" si="53"/>
        <v>1110046.3931386301</v>
      </c>
      <c r="I112" s="111">
        <v>31113381.349621698</v>
      </c>
      <c r="J112" s="91"/>
      <c r="K112" s="104">
        <v>40659830.906480297</v>
      </c>
      <c r="L112" s="104">
        <v>10926829.967852799</v>
      </c>
      <c r="M112" s="110">
        <v>501144.92971108097</v>
      </c>
      <c r="N112" s="110">
        <v>870337.34156076796</v>
      </c>
      <c r="O112" s="110">
        <f t="shared" si="54"/>
        <v>1371482.2712718491</v>
      </c>
      <c r="P112" s="111">
        <v>28361518.667355601</v>
      </c>
      <c r="Q112" s="91"/>
      <c r="R112" s="104">
        <v>38911249.286885999</v>
      </c>
      <c r="S112" s="104">
        <v>10983323.9109638</v>
      </c>
      <c r="T112" s="110">
        <v>631878.84144882194</v>
      </c>
      <c r="U112" s="110">
        <v>982026.70152336196</v>
      </c>
      <c r="V112" s="110">
        <f t="shared" si="55"/>
        <v>1613905.5429721838</v>
      </c>
      <c r="W112" s="111">
        <v>26314019.83295</v>
      </c>
      <c r="X112" s="91"/>
      <c r="Y112" s="104">
        <v>37351261.233736299</v>
      </c>
      <c r="Z112" s="104">
        <v>10983244.0624972</v>
      </c>
      <c r="AA112" s="110">
        <v>664929.85600858706</v>
      </c>
      <c r="AB112" s="110">
        <v>1130318.8826071699</v>
      </c>
      <c r="AC112" s="110">
        <f t="shared" si="56"/>
        <v>1795248.7386157569</v>
      </c>
      <c r="AD112" s="111">
        <v>24572768.432623301</v>
      </c>
      <c r="AE112" s="91"/>
      <c r="AF112" s="104">
        <v>36269021.465737201</v>
      </c>
      <c r="AG112" s="104">
        <v>10983173.1668592</v>
      </c>
      <c r="AH112" s="110">
        <v>697998.73599284701</v>
      </c>
      <c r="AI112" s="110">
        <v>1158146.29691872</v>
      </c>
      <c r="AJ112" s="110">
        <f t="shared" si="57"/>
        <v>1856145.032911567</v>
      </c>
      <c r="AK112" s="111">
        <v>23429703.265966401</v>
      </c>
      <c r="AL112" s="91"/>
      <c r="AM112" s="104">
        <v>35135054.070834301</v>
      </c>
      <c r="AN112" s="104">
        <v>10983173.1668592</v>
      </c>
      <c r="AO112" s="110">
        <v>731056.17091963801</v>
      </c>
      <c r="AP112" s="110">
        <v>1290227.6692333</v>
      </c>
      <c r="AQ112" s="110">
        <f t="shared" si="58"/>
        <v>2021283.8401529379</v>
      </c>
      <c r="AR112" s="111">
        <v>22130597.063822199</v>
      </c>
    </row>
    <row r="113" spans="2:44" customFormat="1" x14ac:dyDescent="0.25">
      <c r="B113" s="108">
        <v>232</v>
      </c>
      <c r="C113" s="109" t="s">
        <v>84</v>
      </c>
      <c r="D113" s="104">
        <v>5319862.8821791997</v>
      </c>
      <c r="E113" s="104">
        <v>433915.771863056</v>
      </c>
      <c r="F113" s="110">
        <v>53084.892586030903</v>
      </c>
      <c r="G113" s="110">
        <v>94180.8553512371</v>
      </c>
      <c r="H113" s="110">
        <f t="shared" si="53"/>
        <v>147265.747937268</v>
      </c>
      <c r="I113" s="111">
        <v>4738681.3623788804</v>
      </c>
      <c r="J113" s="91"/>
      <c r="K113" s="104">
        <v>4903798.0915383697</v>
      </c>
      <c r="L113" s="104">
        <v>381363.22811191197</v>
      </c>
      <c r="M113" s="110">
        <v>65609.503332648499</v>
      </c>
      <c r="N113" s="110">
        <v>116339.509278005</v>
      </c>
      <c r="O113" s="110">
        <f t="shared" si="54"/>
        <v>181949.0126106535</v>
      </c>
      <c r="P113" s="111">
        <v>4340485.8508158</v>
      </c>
      <c r="Q113" s="91"/>
      <c r="R113" s="104">
        <v>4642326.7018774897</v>
      </c>
      <c r="S113" s="104">
        <v>383334.95390768</v>
      </c>
      <c r="T113" s="110">
        <v>82725.085092185705</v>
      </c>
      <c r="U113" s="110">
        <v>131269.220677404</v>
      </c>
      <c r="V113" s="110">
        <f t="shared" si="55"/>
        <v>213994.3057695897</v>
      </c>
      <c r="W113" s="111">
        <v>4044997.44220023</v>
      </c>
      <c r="X113" s="91"/>
      <c r="Y113" s="104">
        <v>4347627.1072284896</v>
      </c>
      <c r="Z113" s="104">
        <v>383332.16707297298</v>
      </c>
      <c r="AA113" s="110">
        <v>87052.098140400005</v>
      </c>
      <c r="AB113" s="110">
        <v>151091.694967794</v>
      </c>
      <c r="AC113" s="110">
        <f t="shared" si="56"/>
        <v>238143.79310819402</v>
      </c>
      <c r="AD113" s="111">
        <v>3726151.1470473199</v>
      </c>
      <c r="AE113" s="91"/>
      <c r="AF113" s="104">
        <v>4250068.6859243196</v>
      </c>
      <c r="AG113" s="104">
        <v>383329.69270579901</v>
      </c>
      <c r="AH113" s="110">
        <v>91381.450116055203</v>
      </c>
      <c r="AI113" s="110">
        <v>154811.43393668201</v>
      </c>
      <c r="AJ113" s="110">
        <f t="shared" si="57"/>
        <v>246192.88405273721</v>
      </c>
      <c r="AK113" s="111">
        <v>3620546.10916579</v>
      </c>
      <c r="AL113" s="91"/>
      <c r="AM113" s="104">
        <v>4073092.6549000698</v>
      </c>
      <c r="AN113" s="104">
        <v>383329.69270579901</v>
      </c>
      <c r="AO113" s="110">
        <v>95709.303713713001</v>
      </c>
      <c r="AP113" s="110">
        <v>172466.98116654999</v>
      </c>
      <c r="AQ113" s="110">
        <f t="shared" si="58"/>
        <v>268176.28488026297</v>
      </c>
      <c r="AR113" s="111">
        <v>3421586.67731401</v>
      </c>
    </row>
    <row r="114" spans="2:44" customFormat="1" x14ac:dyDescent="0.25">
      <c r="B114" s="108">
        <v>233</v>
      </c>
      <c r="C114" s="109" t="s">
        <v>85</v>
      </c>
      <c r="D114" s="104">
        <v>3871547.7551676198</v>
      </c>
      <c r="E114" s="104">
        <v>195504.30074776799</v>
      </c>
      <c r="F114" s="110">
        <v>50825.960986625301</v>
      </c>
      <c r="G114" s="110">
        <v>102525.994432992</v>
      </c>
      <c r="H114" s="110">
        <f t="shared" si="53"/>
        <v>153351.9554196173</v>
      </c>
      <c r="I114" s="111">
        <v>3522691.4990002401</v>
      </c>
      <c r="J114" s="91"/>
      <c r="K114" s="104">
        <v>3653751.3396688998</v>
      </c>
      <c r="L114" s="104">
        <v>203167.89589237099</v>
      </c>
      <c r="M114" s="110">
        <v>62817.609573812399</v>
      </c>
      <c r="N114" s="110">
        <v>126648.07339124499</v>
      </c>
      <c r="O114" s="110">
        <f t="shared" si="54"/>
        <v>189465.68296505738</v>
      </c>
      <c r="P114" s="111">
        <v>3261117.76081147</v>
      </c>
      <c r="Q114" s="91"/>
      <c r="R114" s="104">
        <v>3494963.7778382399</v>
      </c>
      <c r="S114" s="104">
        <v>204218.31541809699</v>
      </c>
      <c r="T114" s="110">
        <v>79204.868705284098</v>
      </c>
      <c r="U114" s="110">
        <v>142900.670610845</v>
      </c>
      <c r="V114" s="110">
        <f t="shared" si="55"/>
        <v>222105.53931612911</v>
      </c>
      <c r="W114" s="111">
        <v>3068639.9231040101</v>
      </c>
      <c r="X114" s="91"/>
      <c r="Y114" s="104">
        <v>3347124.9909659699</v>
      </c>
      <c r="Z114" s="104">
        <v>204216.83075648901</v>
      </c>
      <c r="AA114" s="110">
        <v>83347.753538680801</v>
      </c>
      <c r="AB114" s="110">
        <v>164479.56667380099</v>
      </c>
      <c r="AC114" s="110">
        <f t="shared" si="56"/>
        <v>247827.32021248178</v>
      </c>
      <c r="AD114" s="111">
        <v>2895080.8399969898</v>
      </c>
      <c r="AE114" s="91"/>
      <c r="AF114" s="104">
        <v>3289726.35456804</v>
      </c>
      <c r="AG114" s="104">
        <v>204215.51255920299</v>
      </c>
      <c r="AH114" s="110">
        <v>87492.877770691106</v>
      </c>
      <c r="AI114" s="110">
        <v>168528.90276651501</v>
      </c>
      <c r="AJ114" s="110">
        <f t="shared" si="57"/>
        <v>256021.7805372061</v>
      </c>
      <c r="AK114" s="111">
        <v>2829489.0614716299</v>
      </c>
      <c r="AL114" s="91"/>
      <c r="AM114" s="104">
        <v>3238253.6690626498</v>
      </c>
      <c r="AN114" s="104">
        <v>204215.51255920299</v>
      </c>
      <c r="AO114" s="110">
        <v>91636.567385469898</v>
      </c>
      <c r="AP114" s="110">
        <v>187748.865573713</v>
      </c>
      <c r="AQ114" s="110">
        <f t="shared" si="58"/>
        <v>279385.43295918289</v>
      </c>
      <c r="AR114" s="111">
        <v>2754652.7235442698</v>
      </c>
    </row>
    <row r="115" spans="2:44" customFormat="1" x14ac:dyDescent="0.25">
      <c r="B115" s="108">
        <v>777</v>
      </c>
      <c r="C115" s="109" t="s">
        <v>252</v>
      </c>
      <c r="D115" s="104">
        <v>6722432.4201163203</v>
      </c>
      <c r="E115" s="104">
        <v>655110.32231614005</v>
      </c>
      <c r="F115" s="110">
        <v>55343.824185436497</v>
      </c>
      <c r="G115" s="110">
        <v>126369.248952293</v>
      </c>
      <c r="H115" s="110">
        <f t="shared" si="53"/>
        <v>181713.07313772949</v>
      </c>
      <c r="I115" s="111">
        <v>5885609.02466245</v>
      </c>
      <c r="J115" s="91"/>
      <c r="K115" s="104">
        <v>6286852.0501582902</v>
      </c>
      <c r="L115" s="104">
        <v>609203.05007160699</v>
      </c>
      <c r="M115" s="110">
        <v>68401.3970914846</v>
      </c>
      <c r="N115" s="110">
        <v>156101.11371479099</v>
      </c>
      <c r="O115" s="110">
        <f t="shared" si="54"/>
        <v>224502.51080627559</v>
      </c>
      <c r="P115" s="111">
        <v>5453146.4892803999</v>
      </c>
      <c r="Q115" s="91"/>
      <c r="R115" s="104">
        <v>6010713.2201499399</v>
      </c>
      <c r="S115" s="104">
        <v>612352.75429095002</v>
      </c>
      <c r="T115" s="110">
        <v>86245.301479087197</v>
      </c>
      <c r="U115" s="110">
        <v>176133.38470639</v>
      </c>
      <c r="V115" s="110">
        <f t="shared" si="55"/>
        <v>262378.68618547719</v>
      </c>
      <c r="W115" s="111">
        <v>5135981.7796735195</v>
      </c>
      <c r="X115" s="91"/>
      <c r="Y115" s="104">
        <v>5795819.5617695302</v>
      </c>
      <c r="Z115" s="104">
        <v>612348.30250305298</v>
      </c>
      <c r="AA115" s="110">
        <v>90756.442742119107</v>
      </c>
      <c r="AB115" s="110">
        <v>202730.62869096501</v>
      </c>
      <c r="AC115" s="110">
        <f t="shared" si="56"/>
        <v>293487.07143308409</v>
      </c>
      <c r="AD115" s="111">
        <v>4889984.1878334004</v>
      </c>
      <c r="AE115" s="91"/>
      <c r="AF115" s="104">
        <v>5598103.5660414398</v>
      </c>
      <c r="AG115" s="104">
        <v>612344.34986179601</v>
      </c>
      <c r="AH115" s="110">
        <v>95270.022461419197</v>
      </c>
      <c r="AI115" s="110">
        <v>207721.670851751</v>
      </c>
      <c r="AJ115" s="110">
        <f t="shared" si="57"/>
        <v>302991.69331317022</v>
      </c>
      <c r="AK115" s="111">
        <v>4682767.5228664698</v>
      </c>
      <c r="AL115" s="91"/>
      <c r="AM115" s="104">
        <v>5481580.6378520802</v>
      </c>
      <c r="AN115" s="104">
        <v>612344.34986179601</v>
      </c>
      <c r="AO115" s="110">
        <v>99782.040041956105</v>
      </c>
      <c r="AP115" s="110">
        <v>231411.39245131999</v>
      </c>
      <c r="AQ115" s="110">
        <f t="shared" si="58"/>
        <v>331193.43249327608</v>
      </c>
      <c r="AR115" s="111">
        <v>4538042.8554970101</v>
      </c>
    </row>
    <row r="116" spans="2:44" customFormat="1" x14ac:dyDescent="0.25">
      <c r="B116" s="108">
        <v>1722</v>
      </c>
      <c r="C116" s="109" t="s">
        <v>350</v>
      </c>
      <c r="D116" s="104">
        <v>1465736.40823955</v>
      </c>
      <c r="E116" s="104">
        <v>263921.14742126799</v>
      </c>
      <c r="F116" s="110">
        <v>14683.0553961362</v>
      </c>
      <c r="G116" s="110">
        <v>21458.9290673705</v>
      </c>
      <c r="H116" s="110">
        <f t="shared" si="53"/>
        <v>36141.984463506698</v>
      </c>
      <c r="I116" s="111">
        <v>1165673.27635478</v>
      </c>
      <c r="J116" s="91"/>
      <c r="K116" s="104">
        <v>1383781.09176443</v>
      </c>
      <c r="L116" s="104">
        <v>257115.640348938</v>
      </c>
      <c r="M116" s="110">
        <v>18147.3094324347</v>
      </c>
      <c r="N116" s="110">
        <v>26507.7362911909</v>
      </c>
      <c r="O116" s="110">
        <f t="shared" si="54"/>
        <v>44655.045723625604</v>
      </c>
      <c r="P116" s="111">
        <v>1082010.40569186</v>
      </c>
      <c r="Q116" s="91"/>
      <c r="R116" s="104">
        <v>1319710.0918016599</v>
      </c>
      <c r="S116" s="104">
        <v>258444.98073416899</v>
      </c>
      <c r="T116" s="110">
        <v>22881.4065148599</v>
      </c>
      <c r="U116" s="110">
        <v>29909.4426859907</v>
      </c>
      <c r="V116" s="110">
        <f t="shared" si="55"/>
        <v>52790.8492008506</v>
      </c>
      <c r="W116" s="111">
        <v>1008474.26186665</v>
      </c>
      <c r="X116" s="91"/>
      <c r="Y116" s="104">
        <v>1270228.56110214</v>
      </c>
      <c r="Z116" s="104">
        <v>258443.101846176</v>
      </c>
      <c r="AA116" s="110">
        <v>24078.2399111745</v>
      </c>
      <c r="AB116" s="110">
        <v>34425.955815446803</v>
      </c>
      <c r="AC116" s="110">
        <f t="shared" si="56"/>
        <v>58504.195726621299</v>
      </c>
      <c r="AD116" s="111">
        <v>953281.26352934004</v>
      </c>
      <c r="AE116" s="91"/>
      <c r="AF116" s="104">
        <v>1268242.52571882</v>
      </c>
      <c r="AG116" s="104">
        <v>258441.43362424601</v>
      </c>
      <c r="AH116" s="110">
        <v>25275.720244866301</v>
      </c>
      <c r="AI116" s="110">
        <v>35273.491276712397</v>
      </c>
      <c r="AJ116" s="110">
        <f t="shared" si="57"/>
        <v>60549.211521578698</v>
      </c>
      <c r="AK116" s="111">
        <v>949251.88057299703</v>
      </c>
      <c r="AL116" s="91"/>
      <c r="AM116" s="104">
        <v>1267271.01778132</v>
      </c>
      <c r="AN116" s="104">
        <v>258441.43362424601</v>
      </c>
      <c r="AO116" s="110">
        <v>26472.786133580201</v>
      </c>
      <c r="AP116" s="110">
        <v>39296.274189846801</v>
      </c>
      <c r="AQ116" s="110">
        <f t="shared" si="58"/>
        <v>65769.060323426995</v>
      </c>
      <c r="AR116" s="111">
        <v>943060.52383364795</v>
      </c>
    </row>
    <row r="117" spans="2:44" customFormat="1" x14ac:dyDescent="0.25">
      <c r="B117" s="108">
        <v>70</v>
      </c>
      <c r="C117" s="109" t="s">
        <v>30</v>
      </c>
      <c r="D117" s="104">
        <v>4505937.43911184</v>
      </c>
      <c r="E117" s="104">
        <v>749597.03845606104</v>
      </c>
      <c r="F117" s="110">
        <v>45178.631988111403</v>
      </c>
      <c r="G117" s="110">
        <v>69145.438105971494</v>
      </c>
      <c r="H117" s="110">
        <f t="shared" si="53"/>
        <v>114324.0700940829</v>
      </c>
      <c r="I117" s="111">
        <v>3642016.3305616998</v>
      </c>
      <c r="J117" s="91"/>
      <c r="K117" s="104">
        <v>4259090.49763152</v>
      </c>
      <c r="L117" s="104">
        <v>788599.01836659503</v>
      </c>
      <c r="M117" s="110">
        <v>55837.875176722097</v>
      </c>
      <c r="N117" s="110">
        <v>85413.816938281801</v>
      </c>
      <c r="O117" s="110">
        <f t="shared" si="54"/>
        <v>141251.69211500388</v>
      </c>
      <c r="P117" s="111">
        <v>3329239.7871499201</v>
      </c>
      <c r="Q117" s="91"/>
      <c r="R117" s="104">
        <v>4047446.2666213801</v>
      </c>
      <c r="S117" s="104">
        <v>792676.23638976004</v>
      </c>
      <c r="T117" s="110">
        <v>70404.327738030406</v>
      </c>
      <c r="U117" s="110">
        <v>96374.870877081194</v>
      </c>
      <c r="V117" s="110">
        <f t="shared" si="55"/>
        <v>166779.19861511159</v>
      </c>
      <c r="W117" s="111">
        <v>3087990.8316165102</v>
      </c>
      <c r="X117" s="91"/>
      <c r="Y117" s="104">
        <v>3904254.4867389002</v>
      </c>
      <c r="Z117" s="104">
        <v>792670.47365504398</v>
      </c>
      <c r="AA117" s="110">
        <v>74086.892034382894</v>
      </c>
      <c r="AB117" s="110">
        <v>110928.079849773</v>
      </c>
      <c r="AC117" s="110">
        <f t="shared" si="56"/>
        <v>185014.97188415588</v>
      </c>
      <c r="AD117" s="111">
        <v>2926569.0411997</v>
      </c>
      <c r="AE117" s="91"/>
      <c r="AF117" s="104">
        <v>3764700.15148712</v>
      </c>
      <c r="AG117" s="104">
        <v>792665.35705391294</v>
      </c>
      <c r="AH117" s="110">
        <v>77771.446907281002</v>
      </c>
      <c r="AI117" s="110">
        <v>113659.02744718399</v>
      </c>
      <c r="AJ117" s="110">
        <f t="shared" si="57"/>
        <v>191430.474354465</v>
      </c>
      <c r="AK117" s="111">
        <v>2780604.3200787501</v>
      </c>
      <c r="AL117" s="91"/>
      <c r="AM117" s="104">
        <v>3631912.7626568899</v>
      </c>
      <c r="AN117" s="104">
        <v>792665.35705391294</v>
      </c>
      <c r="AO117" s="110">
        <v>81454.726564862096</v>
      </c>
      <c r="AP117" s="110">
        <v>126621.327945062</v>
      </c>
      <c r="AQ117" s="110">
        <f t="shared" si="58"/>
        <v>208076.05450992408</v>
      </c>
      <c r="AR117" s="111">
        <v>2631171.3510930599</v>
      </c>
    </row>
    <row r="118" spans="2:44" customFormat="1" x14ac:dyDescent="0.25">
      <c r="B118" s="108">
        <v>779</v>
      </c>
      <c r="C118" s="109" t="s">
        <v>253</v>
      </c>
      <c r="D118" s="104">
        <v>2441778.9712262098</v>
      </c>
      <c r="E118" s="104">
        <v>294751.60434129101</v>
      </c>
      <c r="F118" s="110">
        <v>16941.9869955418</v>
      </c>
      <c r="G118" s="110">
        <v>89412.204447376993</v>
      </c>
      <c r="H118" s="110">
        <f t="shared" si="53"/>
        <v>106354.19144291879</v>
      </c>
      <c r="I118" s="111">
        <v>2040673.1754419999</v>
      </c>
      <c r="J118" s="91"/>
      <c r="K118" s="104">
        <v>2280899.2394286799</v>
      </c>
      <c r="L118" s="104">
        <v>249817.331950141</v>
      </c>
      <c r="M118" s="110">
        <v>20939.203191270801</v>
      </c>
      <c r="N118" s="110">
        <v>110448.901213295</v>
      </c>
      <c r="O118" s="110">
        <f t="shared" si="54"/>
        <v>131388.10440456579</v>
      </c>
      <c r="P118" s="111">
        <v>1899693.8030739699</v>
      </c>
      <c r="Q118" s="91"/>
      <c r="R118" s="104">
        <v>2188750.0456149601</v>
      </c>
      <c r="S118" s="104">
        <v>251108.93859002201</v>
      </c>
      <c r="T118" s="110">
        <v>26401.622901761399</v>
      </c>
      <c r="U118" s="110">
        <v>124622.67785829501</v>
      </c>
      <c r="V118" s="110">
        <f t="shared" si="55"/>
        <v>151024.30076005642</v>
      </c>
      <c r="W118" s="111">
        <v>1786616.8062648899</v>
      </c>
      <c r="X118" s="91"/>
      <c r="Y118" s="104">
        <v>2104289.4186655199</v>
      </c>
      <c r="Z118" s="104">
        <v>251107.11303485601</v>
      </c>
      <c r="AA118" s="110">
        <v>27782.584512893602</v>
      </c>
      <c r="AB118" s="110">
        <v>143441.482564362</v>
      </c>
      <c r="AC118" s="110">
        <f t="shared" si="56"/>
        <v>171224.0670772556</v>
      </c>
      <c r="AD118" s="111">
        <v>1681958.2385534099</v>
      </c>
      <c r="AE118" s="91"/>
      <c r="AF118" s="104">
        <v>2081600.1914000399</v>
      </c>
      <c r="AG118" s="104">
        <v>251105.49216593101</v>
      </c>
      <c r="AH118" s="110">
        <v>29164.292590230401</v>
      </c>
      <c r="AI118" s="110">
        <v>146972.88031963501</v>
      </c>
      <c r="AJ118" s="110">
        <f t="shared" si="57"/>
        <v>176137.17290986542</v>
      </c>
      <c r="AK118" s="111">
        <v>1654357.52632425</v>
      </c>
      <c r="AL118" s="91"/>
      <c r="AM118" s="104">
        <v>2065021.7788382201</v>
      </c>
      <c r="AN118" s="104">
        <v>251105.49216593101</v>
      </c>
      <c r="AO118" s="110">
        <v>30545.522461823301</v>
      </c>
      <c r="AP118" s="110">
        <v>163734.475791028</v>
      </c>
      <c r="AQ118" s="110">
        <f t="shared" si="58"/>
        <v>194279.99825285131</v>
      </c>
      <c r="AR118" s="111">
        <v>1619636.2884194399</v>
      </c>
    </row>
    <row r="119" spans="2:44" customFormat="1" x14ac:dyDescent="0.25">
      <c r="B119" s="108">
        <v>236</v>
      </c>
      <c r="C119" s="109" t="s">
        <v>86</v>
      </c>
      <c r="D119" s="104">
        <v>2537291.0063945502</v>
      </c>
      <c r="E119" s="104">
        <v>102398.379875421</v>
      </c>
      <c r="F119" s="110">
        <v>27107.179192866799</v>
      </c>
      <c r="G119" s="110">
        <v>77490.577187726696</v>
      </c>
      <c r="H119" s="110">
        <f t="shared" si="53"/>
        <v>104597.75638059349</v>
      </c>
      <c r="I119" s="111">
        <v>2330294.8701385399</v>
      </c>
      <c r="J119" s="91"/>
      <c r="K119" s="104">
        <v>2340251.3690818301</v>
      </c>
      <c r="L119" s="104">
        <v>65576.1835804609</v>
      </c>
      <c r="M119" s="110">
        <v>33502.7251060333</v>
      </c>
      <c r="N119" s="110">
        <v>95722.381051522694</v>
      </c>
      <c r="O119" s="110">
        <f t="shared" si="54"/>
        <v>129225.106157556</v>
      </c>
      <c r="P119" s="111">
        <v>2145450.0793438102</v>
      </c>
      <c r="Q119" s="91"/>
      <c r="R119" s="104">
        <v>2250315.4579693498</v>
      </c>
      <c r="S119" s="104">
        <v>65915.225845740904</v>
      </c>
      <c r="T119" s="110">
        <v>42242.5966428182</v>
      </c>
      <c r="U119" s="110">
        <v>108006.320810522</v>
      </c>
      <c r="V119" s="110">
        <f t="shared" si="55"/>
        <v>150248.9174533402</v>
      </c>
      <c r="W119" s="111">
        <v>2034151.3146702701</v>
      </c>
      <c r="X119" s="91"/>
      <c r="Y119" s="104">
        <v>2188053.2694745502</v>
      </c>
      <c r="Z119" s="104">
        <v>65914.746643838793</v>
      </c>
      <c r="AA119" s="110">
        <v>44452.135220629803</v>
      </c>
      <c r="AB119" s="110">
        <v>124315.95155578</v>
      </c>
      <c r="AC119" s="110">
        <f t="shared" si="56"/>
        <v>168768.08677640982</v>
      </c>
      <c r="AD119" s="111">
        <v>1953370.4360543101</v>
      </c>
      <c r="AE119" s="91"/>
      <c r="AF119" s="104">
        <v>2135544.4840071402</v>
      </c>
      <c r="AG119" s="104">
        <v>65914.321171365096</v>
      </c>
      <c r="AH119" s="110">
        <v>46662.8681443686</v>
      </c>
      <c r="AI119" s="110">
        <v>127376.496277017</v>
      </c>
      <c r="AJ119" s="110">
        <f t="shared" si="57"/>
        <v>174039.3644213856</v>
      </c>
      <c r="AK119" s="111">
        <v>1895590.7984143901</v>
      </c>
      <c r="AL119" s="91"/>
      <c r="AM119" s="104">
        <v>2103568.4589568898</v>
      </c>
      <c r="AN119" s="104">
        <v>65914.321171365096</v>
      </c>
      <c r="AO119" s="110">
        <v>48872.835938917298</v>
      </c>
      <c r="AP119" s="110">
        <v>141903.212352225</v>
      </c>
      <c r="AQ119" s="110">
        <f t="shared" si="58"/>
        <v>190776.0482911423</v>
      </c>
      <c r="AR119" s="111">
        <v>1846878.0894943799</v>
      </c>
    </row>
    <row r="120" spans="2:44" customFormat="1" x14ac:dyDescent="0.25">
      <c r="B120" s="108">
        <v>1771</v>
      </c>
      <c r="C120" s="109" t="s">
        <v>361</v>
      </c>
      <c r="D120" s="104">
        <v>2580316.7055799002</v>
      </c>
      <c r="E120" s="104">
        <v>670307.71931157005</v>
      </c>
      <c r="F120" s="110">
        <v>35013.439790786302</v>
      </c>
      <c r="G120" s="110">
        <v>151404.66619755799</v>
      </c>
      <c r="H120" s="110">
        <f t="shared" si="53"/>
        <v>186418.10598834429</v>
      </c>
      <c r="I120" s="111">
        <v>1723590.8802799799</v>
      </c>
      <c r="J120" s="91"/>
      <c r="K120" s="104">
        <v>2475324.6655282001</v>
      </c>
      <c r="L120" s="104">
        <v>625212.06949333695</v>
      </c>
      <c r="M120" s="110">
        <v>43274.353261959703</v>
      </c>
      <c r="N120" s="110">
        <v>187026.80605451399</v>
      </c>
      <c r="O120" s="110">
        <f t="shared" si="54"/>
        <v>230301.1593164737</v>
      </c>
      <c r="P120" s="111">
        <v>1619811.4367183901</v>
      </c>
      <c r="Q120" s="91"/>
      <c r="R120" s="104">
        <v>2422862.3214983698</v>
      </c>
      <c r="S120" s="104">
        <v>628444.54361347703</v>
      </c>
      <c r="T120" s="110">
        <v>54563.353996973499</v>
      </c>
      <c r="U120" s="110">
        <v>211027.734506712</v>
      </c>
      <c r="V120" s="110">
        <f t="shared" si="55"/>
        <v>265591.08850368549</v>
      </c>
      <c r="W120" s="111">
        <v>1528826.6893812099</v>
      </c>
      <c r="X120" s="91"/>
      <c r="Y120" s="104">
        <v>2376764.2908904599</v>
      </c>
      <c r="Z120" s="104">
        <v>628439.97483870899</v>
      </c>
      <c r="AA120" s="110">
        <v>57417.341326646798</v>
      </c>
      <c r="AB120" s="110">
        <v>242894.24380898601</v>
      </c>
      <c r="AC120" s="110">
        <f t="shared" si="56"/>
        <v>300311.58513563278</v>
      </c>
      <c r="AD120" s="111">
        <v>1448012.7309161101</v>
      </c>
      <c r="AE120" s="91"/>
      <c r="AF120" s="104">
        <v>2371775.5099095702</v>
      </c>
      <c r="AG120" s="104">
        <v>628435.91832746798</v>
      </c>
      <c r="AH120" s="110">
        <v>60272.8713531428</v>
      </c>
      <c r="AI120" s="110">
        <v>248874.07734124901</v>
      </c>
      <c r="AJ120" s="110">
        <f t="shared" si="57"/>
        <v>309146.94869439182</v>
      </c>
      <c r="AK120" s="111">
        <v>1434192.6428877099</v>
      </c>
      <c r="AL120" s="91"/>
      <c r="AM120" s="104">
        <v>2343843.22274228</v>
      </c>
      <c r="AN120" s="104">
        <v>628435.91832746798</v>
      </c>
      <c r="AO120" s="110">
        <v>63127.413087768196</v>
      </c>
      <c r="AP120" s="110">
        <v>277257.04567280802</v>
      </c>
      <c r="AQ120" s="110">
        <f t="shared" si="58"/>
        <v>340384.45876057621</v>
      </c>
      <c r="AR120" s="111">
        <v>1375022.8456542401</v>
      </c>
    </row>
    <row r="121" spans="2:44" customFormat="1" x14ac:dyDescent="0.25">
      <c r="B121" s="108">
        <v>1652</v>
      </c>
      <c r="C121" s="109" t="s">
        <v>322</v>
      </c>
      <c r="D121" s="104">
        <v>5224738.3032548605</v>
      </c>
      <c r="E121" s="104">
        <v>261607.05862365401</v>
      </c>
      <c r="F121" s="110">
        <v>23718.781793758499</v>
      </c>
      <c r="G121" s="110">
        <v>126369.248952293</v>
      </c>
      <c r="H121" s="110">
        <f t="shared" si="53"/>
        <v>150088.03074605149</v>
      </c>
      <c r="I121" s="111">
        <v>4813043.2138851602</v>
      </c>
      <c r="J121" s="91"/>
      <c r="K121" s="104">
        <v>4796717.4208791396</v>
      </c>
      <c r="L121" s="104">
        <v>219862.80275835699</v>
      </c>
      <c r="M121" s="110">
        <v>29314.884467779098</v>
      </c>
      <c r="N121" s="110">
        <v>156101.11371479099</v>
      </c>
      <c r="O121" s="110">
        <f t="shared" si="54"/>
        <v>185415.9981825701</v>
      </c>
      <c r="P121" s="111">
        <v>4391438.6199382097</v>
      </c>
      <c r="Q121" s="91"/>
      <c r="R121" s="104">
        <v>4574575.93053021</v>
      </c>
      <c r="S121" s="104">
        <v>220999.53836308399</v>
      </c>
      <c r="T121" s="110">
        <v>36962.272062465898</v>
      </c>
      <c r="U121" s="110">
        <v>176133.38470639</v>
      </c>
      <c r="V121" s="110">
        <f t="shared" si="55"/>
        <v>213095.6567688559</v>
      </c>
      <c r="W121" s="111">
        <v>4140480.7353982702</v>
      </c>
      <c r="X121" s="91"/>
      <c r="Y121" s="104">
        <v>4331234.5257063704</v>
      </c>
      <c r="Z121" s="104">
        <v>220997.93170244101</v>
      </c>
      <c r="AA121" s="110">
        <v>38895.618318050998</v>
      </c>
      <c r="AB121" s="110">
        <v>202730.62869096501</v>
      </c>
      <c r="AC121" s="110">
        <f t="shared" si="56"/>
        <v>241626.24700901599</v>
      </c>
      <c r="AD121" s="111">
        <v>3868610.3469949099</v>
      </c>
      <c r="AE121" s="91"/>
      <c r="AF121" s="104">
        <v>4248065.3375339201</v>
      </c>
      <c r="AG121" s="104">
        <v>220996.505184985</v>
      </c>
      <c r="AH121" s="110">
        <v>40830.009626322499</v>
      </c>
      <c r="AI121" s="110">
        <v>207721.670851751</v>
      </c>
      <c r="AJ121" s="110">
        <f t="shared" si="57"/>
        <v>248551.68047807348</v>
      </c>
      <c r="AK121" s="111">
        <v>3778517.15187087</v>
      </c>
      <c r="AL121" s="91"/>
      <c r="AM121" s="104">
        <v>4192864.2596633201</v>
      </c>
      <c r="AN121" s="104">
        <v>220996.505184985</v>
      </c>
      <c r="AO121" s="110">
        <v>42763.7314465526</v>
      </c>
      <c r="AP121" s="110">
        <v>231411.39245131999</v>
      </c>
      <c r="AQ121" s="110">
        <f t="shared" si="58"/>
        <v>274175.12389787257</v>
      </c>
      <c r="AR121" s="111">
        <v>3697692.6305804602</v>
      </c>
    </row>
    <row r="122" spans="2:44" customFormat="1" x14ac:dyDescent="0.25">
      <c r="B122" s="108">
        <v>907</v>
      </c>
      <c r="C122" s="109" t="s">
        <v>293</v>
      </c>
      <c r="D122" s="104">
        <v>6213328.0551684797</v>
      </c>
      <c r="E122" s="104">
        <v>264275.14871140302</v>
      </c>
      <c r="F122" s="110">
        <v>19200.918594947401</v>
      </c>
      <c r="G122" s="110">
        <v>94180.8553512371</v>
      </c>
      <c r="H122" s="110">
        <f t="shared" si="53"/>
        <v>113381.7739461845</v>
      </c>
      <c r="I122" s="111">
        <v>5835671.1325108903</v>
      </c>
      <c r="J122" s="91"/>
      <c r="K122" s="104">
        <v>5768005.7866379898</v>
      </c>
      <c r="L122" s="104">
        <v>254362.07885947399</v>
      </c>
      <c r="M122" s="110">
        <v>23731.096950106901</v>
      </c>
      <c r="N122" s="110">
        <v>116339.509278005</v>
      </c>
      <c r="O122" s="110">
        <f t="shared" si="54"/>
        <v>140070.60622811189</v>
      </c>
      <c r="P122" s="111">
        <v>5373573.1015504003</v>
      </c>
      <c r="Q122" s="91"/>
      <c r="R122" s="104">
        <v>5458427.9255724</v>
      </c>
      <c r="S122" s="104">
        <v>255677.18276929599</v>
      </c>
      <c r="T122" s="110">
        <v>29921.839288662901</v>
      </c>
      <c r="U122" s="110">
        <v>131269.220677404</v>
      </c>
      <c r="V122" s="110">
        <f t="shared" si="55"/>
        <v>161191.05996606691</v>
      </c>
      <c r="W122" s="111">
        <v>5041559.6828370402</v>
      </c>
      <c r="X122" s="91"/>
      <c r="Y122" s="104">
        <v>5172750.5231132898</v>
      </c>
      <c r="Z122" s="104">
        <v>255675.32400311899</v>
      </c>
      <c r="AA122" s="110">
        <v>31486.929114612802</v>
      </c>
      <c r="AB122" s="110">
        <v>151091.694967794</v>
      </c>
      <c r="AC122" s="110">
        <f t="shared" si="56"/>
        <v>182578.62408240681</v>
      </c>
      <c r="AD122" s="111">
        <v>4734496.5750277704</v>
      </c>
      <c r="AE122" s="91"/>
      <c r="AF122" s="104">
        <v>4975535.1020319797</v>
      </c>
      <c r="AG122" s="104">
        <v>255673.67364689201</v>
      </c>
      <c r="AH122" s="110">
        <v>33052.8649355944</v>
      </c>
      <c r="AI122" s="110">
        <v>154811.43393668201</v>
      </c>
      <c r="AJ122" s="110">
        <f t="shared" si="57"/>
        <v>187864.29887227641</v>
      </c>
      <c r="AK122" s="111">
        <v>4531997.1295128204</v>
      </c>
      <c r="AL122" s="91"/>
      <c r="AM122" s="104">
        <v>4841597.6377435001</v>
      </c>
      <c r="AN122" s="104">
        <v>255673.67364689201</v>
      </c>
      <c r="AO122" s="110">
        <v>34618.2587900664</v>
      </c>
      <c r="AP122" s="110">
        <v>172466.98116654999</v>
      </c>
      <c r="AQ122" s="110">
        <f t="shared" si="58"/>
        <v>207085.23995661639</v>
      </c>
      <c r="AR122" s="111">
        <v>4378838.7241399903</v>
      </c>
    </row>
    <row r="123" spans="2:44" customFormat="1" x14ac:dyDescent="0.25">
      <c r="B123" s="108">
        <v>689</v>
      </c>
      <c r="C123" s="109" t="s">
        <v>228</v>
      </c>
      <c r="D123" s="104">
        <v>643641.68016643496</v>
      </c>
      <c r="E123" s="104">
        <v>47785.589433663103</v>
      </c>
      <c r="F123" s="110">
        <v>9035.7263976222803</v>
      </c>
      <c r="G123" s="110">
        <v>22651.091793335501</v>
      </c>
      <c r="H123" s="110">
        <f t="shared" si="53"/>
        <v>31686.818190957783</v>
      </c>
      <c r="I123" s="111">
        <v>564169.27254181402</v>
      </c>
      <c r="J123" s="91"/>
      <c r="K123" s="104">
        <v>593899.78065320197</v>
      </c>
      <c r="L123" s="104">
        <v>36196.144983048798</v>
      </c>
      <c r="M123" s="110">
        <v>11167.5750353444</v>
      </c>
      <c r="N123" s="110">
        <v>27980.388307368201</v>
      </c>
      <c r="O123" s="110">
        <f t="shared" si="54"/>
        <v>39147.963342712603</v>
      </c>
      <c r="P123" s="111">
        <v>518555.67232744099</v>
      </c>
      <c r="Q123" s="91"/>
      <c r="R123" s="104">
        <v>577001.73516612605</v>
      </c>
      <c r="S123" s="104">
        <v>36383.286446906699</v>
      </c>
      <c r="T123" s="110">
        <v>14080.865547606099</v>
      </c>
      <c r="U123" s="110">
        <v>31571.078390768002</v>
      </c>
      <c r="V123" s="110">
        <f t="shared" si="55"/>
        <v>45651.943938374097</v>
      </c>
      <c r="W123" s="111">
        <v>494966.50478084502</v>
      </c>
      <c r="X123" s="91"/>
      <c r="Y123" s="104">
        <v>563997.76432836405</v>
      </c>
      <c r="Z123" s="104">
        <v>36383.021941402098</v>
      </c>
      <c r="AA123" s="110">
        <v>14817.3784068766</v>
      </c>
      <c r="AB123" s="110">
        <v>36338.508916305</v>
      </c>
      <c r="AC123" s="110">
        <f t="shared" si="56"/>
        <v>51155.887323181596</v>
      </c>
      <c r="AD123" s="111">
        <v>476458.85506377998</v>
      </c>
      <c r="AE123" s="91"/>
      <c r="AF123" s="104">
        <v>543511.00120031799</v>
      </c>
      <c r="AG123" s="104">
        <v>36382.787092978397</v>
      </c>
      <c r="AH123" s="110">
        <v>15554.289381456199</v>
      </c>
      <c r="AI123" s="110">
        <v>37233.129680974198</v>
      </c>
      <c r="AJ123" s="110">
        <f t="shared" si="57"/>
        <v>52787.419062430396</v>
      </c>
      <c r="AK123" s="111">
        <v>454340.79504490999</v>
      </c>
      <c r="AL123" s="91"/>
      <c r="AM123" s="104">
        <v>538457.18747828505</v>
      </c>
      <c r="AN123" s="104">
        <v>36382.787092978397</v>
      </c>
      <c r="AO123" s="110">
        <v>16290.945312972401</v>
      </c>
      <c r="AP123" s="110">
        <v>41479.400533727203</v>
      </c>
      <c r="AQ123" s="110">
        <f t="shared" si="58"/>
        <v>57770.345846699602</v>
      </c>
      <c r="AR123" s="111">
        <v>444304.05453860702</v>
      </c>
    </row>
    <row r="124" spans="2:44" customFormat="1" x14ac:dyDescent="0.25">
      <c r="B124" s="108">
        <v>784</v>
      </c>
      <c r="C124" s="109" t="s">
        <v>254</v>
      </c>
      <c r="D124" s="104">
        <v>2251578.5135760498</v>
      </c>
      <c r="E124" s="104">
        <v>329973.36467519403</v>
      </c>
      <c r="F124" s="110">
        <v>14683.0553961362</v>
      </c>
      <c r="G124" s="110">
        <v>52455.1599424612</v>
      </c>
      <c r="H124" s="110">
        <f t="shared" si="53"/>
        <v>67138.215338597394</v>
      </c>
      <c r="I124" s="111">
        <v>1854466.9335622599</v>
      </c>
      <c r="J124" s="91"/>
      <c r="K124" s="104">
        <v>2201117.4542697002</v>
      </c>
      <c r="L124" s="104">
        <v>387312.58656702703</v>
      </c>
      <c r="M124" s="110">
        <v>18147.3094324347</v>
      </c>
      <c r="N124" s="110">
        <v>64796.688711800001</v>
      </c>
      <c r="O124" s="110">
        <f t="shared" si="54"/>
        <v>82943.998144234705</v>
      </c>
      <c r="P124" s="111">
        <v>1730860.8695584401</v>
      </c>
      <c r="Q124" s="91"/>
      <c r="R124" s="104">
        <v>2109214.9436649899</v>
      </c>
      <c r="S124" s="104">
        <v>389315.07176136703</v>
      </c>
      <c r="T124" s="110">
        <v>22881.4065148599</v>
      </c>
      <c r="U124" s="110">
        <v>73111.971010199501</v>
      </c>
      <c r="V124" s="110">
        <f t="shared" si="55"/>
        <v>95993.377525059404</v>
      </c>
      <c r="W124" s="111">
        <v>1623906.49437856</v>
      </c>
      <c r="X124" s="91"/>
      <c r="Y124" s="104">
        <v>1998852.9791542899</v>
      </c>
      <c r="Z124" s="104">
        <v>389312.24145136599</v>
      </c>
      <c r="AA124" s="110">
        <v>24078.2399111745</v>
      </c>
      <c r="AB124" s="110">
        <v>84152.336437758902</v>
      </c>
      <c r="AC124" s="110">
        <f t="shared" si="56"/>
        <v>108230.57634893341</v>
      </c>
      <c r="AD124" s="111">
        <v>1501310.16135399</v>
      </c>
      <c r="AE124" s="91"/>
      <c r="AF124" s="104">
        <v>1930404.01265208</v>
      </c>
      <c r="AG124" s="104">
        <v>389309.72848346602</v>
      </c>
      <c r="AH124" s="110">
        <v>25275.720244866301</v>
      </c>
      <c r="AI124" s="110">
        <v>86224.089787519202</v>
      </c>
      <c r="AJ124" s="110">
        <f t="shared" si="57"/>
        <v>111499.8100323855</v>
      </c>
      <c r="AK124" s="111">
        <v>1429594.4741362301</v>
      </c>
      <c r="AL124" s="91"/>
      <c r="AM124" s="104">
        <v>1925725.03731272</v>
      </c>
      <c r="AN124" s="104">
        <v>389309.72848346602</v>
      </c>
      <c r="AO124" s="110">
        <v>26472.786133580201</v>
      </c>
      <c r="AP124" s="110">
        <v>96057.559130736699</v>
      </c>
      <c r="AQ124" s="110">
        <f t="shared" si="58"/>
        <v>122530.3452643169</v>
      </c>
      <c r="AR124" s="111">
        <v>1413884.96356494</v>
      </c>
    </row>
    <row r="125" spans="2:44" customFormat="1" x14ac:dyDescent="0.25">
      <c r="B125" s="108">
        <v>1924</v>
      </c>
      <c r="C125" s="109" t="s">
        <v>382</v>
      </c>
      <c r="D125" s="104">
        <v>5889119.0161942001</v>
      </c>
      <c r="E125" s="104">
        <v>189915.99287031399</v>
      </c>
      <c r="F125" s="110">
        <v>54214.3583857337</v>
      </c>
      <c r="G125" s="110">
        <v>112063.29624071201</v>
      </c>
      <c r="H125" s="110">
        <f t="shared" si="53"/>
        <v>166277.6546264457</v>
      </c>
      <c r="I125" s="111">
        <v>5532925.3686974403</v>
      </c>
      <c r="J125" s="91"/>
      <c r="K125" s="104">
        <v>5411653.5477896202</v>
      </c>
      <c r="L125" s="104">
        <v>124499.358737676</v>
      </c>
      <c r="M125" s="110">
        <v>67005.4502120666</v>
      </c>
      <c r="N125" s="110">
        <v>138429.289520664</v>
      </c>
      <c r="O125" s="110">
        <f t="shared" si="54"/>
        <v>205434.73973273061</v>
      </c>
      <c r="P125" s="111">
        <v>5081719.4493192099</v>
      </c>
      <c r="Q125" s="91"/>
      <c r="R125" s="104">
        <v>5148182.4744462203</v>
      </c>
      <c r="S125" s="104">
        <v>125143.045855584</v>
      </c>
      <c r="T125" s="110">
        <v>84485.1932856364</v>
      </c>
      <c r="U125" s="110">
        <v>156193.75624906301</v>
      </c>
      <c r="V125" s="110">
        <f t="shared" si="55"/>
        <v>240678.94953469941</v>
      </c>
      <c r="W125" s="111">
        <v>4782360.4790559402</v>
      </c>
      <c r="X125" s="91"/>
      <c r="Y125" s="104">
        <v>4855574.5469338</v>
      </c>
      <c r="Z125" s="104">
        <v>125142.136069039</v>
      </c>
      <c r="AA125" s="110">
        <v>88904.270441259505</v>
      </c>
      <c r="AB125" s="110">
        <v>179779.991480667</v>
      </c>
      <c r="AC125" s="110">
        <f t="shared" si="56"/>
        <v>268684.26192192652</v>
      </c>
      <c r="AD125" s="111">
        <v>4461748.14894283</v>
      </c>
      <c r="AE125" s="91"/>
      <c r="AF125" s="104">
        <v>4715582.0486838901</v>
      </c>
      <c r="AG125" s="104">
        <v>125141.32829025001</v>
      </c>
      <c r="AH125" s="110">
        <v>93325.7362887372</v>
      </c>
      <c r="AI125" s="110">
        <v>184206.01000060901</v>
      </c>
      <c r="AJ125" s="110">
        <f t="shared" si="57"/>
        <v>277531.74628934619</v>
      </c>
      <c r="AK125" s="111">
        <v>4312908.9741042899</v>
      </c>
      <c r="AL125" s="91"/>
      <c r="AM125" s="104">
        <v>4624941.5230029598</v>
      </c>
      <c r="AN125" s="104">
        <v>125141.32829025001</v>
      </c>
      <c r="AO125" s="110">
        <v>97745.671877834597</v>
      </c>
      <c r="AP125" s="110">
        <v>205213.87632475601</v>
      </c>
      <c r="AQ125" s="110">
        <f t="shared" si="58"/>
        <v>302959.54820259061</v>
      </c>
      <c r="AR125" s="111">
        <v>4196840.6465101195</v>
      </c>
    </row>
    <row r="126" spans="2:44" customFormat="1" x14ac:dyDescent="0.25">
      <c r="B126" s="108">
        <v>664</v>
      </c>
      <c r="C126" s="109" t="s">
        <v>223</v>
      </c>
      <c r="D126" s="104">
        <v>7174542.8034944199</v>
      </c>
      <c r="E126" s="104">
        <v>819846.06162215106</v>
      </c>
      <c r="F126" s="110">
        <v>57602.755784842098</v>
      </c>
      <c r="G126" s="110">
        <v>150212.50347159299</v>
      </c>
      <c r="H126" s="110">
        <f t="shared" si="53"/>
        <v>207815.25925643509</v>
      </c>
      <c r="I126" s="111">
        <v>6146881.4826158397</v>
      </c>
      <c r="J126" s="91"/>
      <c r="K126" s="104">
        <v>6813150.4525567098</v>
      </c>
      <c r="L126" s="104">
        <v>865098.58735094604</v>
      </c>
      <c r="M126" s="110">
        <v>71193.2908503207</v>
      </c>
      <c r="N126" s="110">
        <v>185554.15403833601</v>
      </c>
      <c r="O126" s="110">
        <f t="shared" si="54"/>
        <v>256747.44488865673</v>
      </c>
      <c r="P126" s="111">
        <v>5691304.4203171097</v>
      </c>
      <c r="Q126" s="91"/>
      <c r="R126" s="104">
        <v>6502950.5288299099</v>
      </c>
      <c r="S126" s="104">
        <v>869571.32377340295</v>
      </c>
      <c r="T126" s="110">
        <v>89765.517865988702</v>
      </c>
      <c r="U126" s="110">
        <v>209366.098801935</v>
      </c>
      <c r="V126" s="110">
        <f t="shared" si="55"/>
        <v>299131.61666792369</v>
      </c>
      <c r="W126" s="111">
        <v>5334247.5883885799</v>
      </c>
      <c r="X126" s="91"/>
      <c r="Y126" s="104">
        <v>6191183.09541234</v>
      </c>
      <c r="Z126" s="104">
        <v>869565.00201348995</v>
      </c>
      <c r="AA126" s="110">
        <v>94460.787343838296</v>
      </c>
      <c r="AB126" s="110">
        <v>240981.69070812801</v>
      </c>
      <c r="AC126" s="110">
        <f t="shared" si="56"/>
        <v>335442.47805196629</v>
      </c>
      <c r="AD126" s="111">
        <v>4986175.6153468899</v>
      </c>
      <c r="AE126" s="91"/>
      <c r="AF126" s="104">
        <v>6110421.4646153599</v>
      </c>
      <c r="AG126" s="104">
        <v>869559.38906659605</v>
      </c>
      <c r="AH126" s="110">
        <v>99158.594806783294</v>
      </c>
      <c r="AI126" s="110">
        <v>246914.43893698699</v>
      </c>
      <c r="AJ126" s="110">
        <f t="shared" si="57"/>
        <v>346073.03374377027</v>
      </c>
      <c r="AK126" s="111">
        <v>4894789.041805</v>
      </c>
      <c r="AL126" s="91"/>
      <c r="AM126" s="104">
        <v>6030764.0302967001</v>
      </c>
      <c r="AN126" s="104">
        <v>869559.38906659605</v>
      </c>
      <c r="AO126" s="110">
        <v>103854.776370199</v>
      </c>
      <c r="AP126" s="110">
        <v>275073.91932892799</v>
      </c>
      <c r="AQ126" s="110">
        <f t="shared" si="58"/>
        <v>378928.69569912698</v>
      </c>
      <c r="AR126" s="111">
        <v>4782275.9455309799</v>
      </c>
    </row>
    <row r="127" spans="2:44" customFormat="1" x14ac:dyDescent="0.25">
      <c r="B127" s="108">
        <v>785</v>
      </c>
      <c r="C127" s="109" t="s">
        <v>255</v>
      </c>
      <c r="D127" s="104">
        <v>3160755.2533988198</v>
      </c>
      <c r="E127" s="104">
        <v>225906.864762123</v>
      </c>
      <c r="F127" s="110">
        <v>27107.179192866799</v>
      </c>
      <c r="G127" s="110">
        <v>70337.600831936506</v>
      </c>
      <c r="H127" s="110">
        <f t="shared" si="53"/>
        <v>97444.780024803302</v>
      </c>
      <c r="I127" s="111">
        <v>2837403.6086118999</v>
      </c>
      <c r="J127" s="91"/>
      <c r="K127" s="104">
        <v>2907189.9953314299</v>
      </c>
      <c r="L127" s="104">
        <v>233137.684114765</v>
      </c>
      <c r="M127" s="110">
        <v>33502.7251060333</v>
      </c>
      <c r="N127" s="110">
        <v>86886.468954459095</v>
      </c>
      <c r="O127" s="110">
        <f t="shared" si="54"/>
        <v>120389.19406049239</v>
      </c>
      <c r="P127" s="111">
        <v>2553663.1171561698</v>
      </c>
      <c r="Q127" s="91"/>
      <c r="R127" s="104">
        <v>2719881.2610883899</v>
      </c>
      <c r="S127" s="104">
        <v>234343.05356795099</v>
      </c>
      <c r="T127" s="110">
        <v>42242.5966428182</v>
      </c>
      <c r="U127" s="110">
        <v>98036.506581858499</v>
      </c>
      <c r="V127" s="110">
        <f t="shared" si="55"/>
        <v>140279.10322467668</v>
      </c>
      <c r="W127" s="111">
        <v>2345259.1042957599</v>
      </c>
      <c r="X127" s="91"/>
      <c r="Y127" s="104">
        <v>2614004.1191110499</v>
      </c>
      <c r="Z127" s="104">
        <v>234341.34990031499</v>
      </c>
      <c r="AA127" s="110">
        <v>44452.135220629803</v>
      </c>
      <c r="AB127" s="110">
        <v>112840.632950631</v>
      </c>
      <c r="AC127" s="110">
        <f t="shared" si="56"/>
        <v>157292.7681712608</v>
      </c>
      <c r="AD127" s="111">
        <v>2222370.0010394799</v>
      </c>
      <c r="AE127" s="91"/>
      <c r="AF127" s="104">
        <v>2511847.6508381302</v>
      </c>
      <c r="AG127" s="104">
        <v>234339.83725255501</v>
      </c>
      <c r="AH127" s="110">
        <v>46662.8681443686</v>
      </c>
      <c r="AI127" s="110">
        <v>115618.665851446</v>
      </c>
      <c r="AJ127" s="110">
        <f t="shared" si="57"/>
        <v>162281.53399581459</v>
      </c>
      <c r="AK127" s="111">
        <v>2115226.2795897601</v>
      </c>
      <c r="AL127" s="91"/>
      <c r="AM127" s="104">
        <v>2459833.74037755</v>
      </c>
      <c r="AN127" s="104">
        <v>234339.83725255501</v>
      </c>
      <c r="AO127" s="110">
        <v>48872.835938917298</v>
      </c>
      <c r="AP127" s="110">
        <v>128804.454288942</v>
      </c>
      <c r="AQ127" s="110">
        <f t="shared" si="58"/>
        <v>177677.29022785928</v>
      </c>
      <c r="AR127" s="111">
        <v>2047816.61289714</v>
      </c>
    </row>
    <row r="128" spans="2:44" customFormat="1" x14ac:dyDescent="0.25">
      <c r="B128" s="108">
        <v>1942</v>
      </c>
      <c r="C128" s="109" t="s">
        <v>388</v>
      </c>
      <c r="D128" s="104">
        <v>2759126.8540271898</v>
      </c>
      <c r="E128" s="104">
        <v>606084.87475345295</v>
      </c>
      <c r="F128" s="110">
        <v>39531.302989597498</v>
      </c>
      <c r="G128" s="110">
        <v>66761.112654041499</v>
      </c>
      <c r="H128" s="110">
        <f t="shared" si="53"/>
        <v>106292.41564363899</v>
      </c>
      <c r="I128" s="111">
        <v>2046749.5636301001</v>
      </c>
      <c r="J128" s="91"/>
      <c r="K128" s="104">
        <v>2568288.3972229999</v>
      </c>
      <c r="L128" s="104">
        <v>536884.25426324201</v>
      </c>
      <c r="M128" s="110">
        <v>48858.140779631904</v>
      </c>
      <c r="N128" s="110">
        <v>82468.512905927302</v>
      </c>
      <c r="O128" s="110">
        <f t="shared" si="54"/>
        <v>131326.6536855592</v>
      </c>
      <c r="P128" s="111">
        <v>1900077.4892742001</v>
      </c>
      <c r="Q128" s="91"/>
      <c r="R128" s="104">
        <v>2499945.04929394</v>
      </c>
      <c r="S128" s="104">
        <v>539660.05553467805</v>
      </c>
      <c r="T128" s="110">
        <v>61603.786770776598</v>
      </c>
      <c r="U128" s="110">
        <v>93051.599467526699</v>
      </c>
      <c r="V128" s="110">
        <f t="shared" si="55"/>
        <v>154655.3862383033</v>
      </c>
      <c r="W128" s="111">
        <v>1805629.60752096</v>
      </c>
      <c r="X128" s="91"/>
      <c r="Y128" s="104">
        <v>2433287.1775909299</v>
      </c>
      <c r="Z128" s="104">
        <v>539656.13222072797</v>
      </c>
      <c r="AA128" s="110">
        <v>64826.030530085103</v>
      </c>
      <c r="AB128" s="110">
        <v>107102.973648057</v>
      </c>
      <c r="AC128" s="110">
        <f t="shared" si="56"/>
        <v>171929.00417814212</v>
      </c>
      <c r="AD128" s="111">
        <v>1721702.0411920601</v>
      </c>
      <c r="AE128" s="91"/>
      <c r="AF128" s="104">
        <v>2356929.36881707</v>
      </c>
      <c r="AG128" s="104">
        <v>539652.64879947202</v>
      </c>
      <c r="AH128" s="110">
        <v>68050.016043870899</v>
      </c>
      <c r="AI128" s="110">
        <v>109739.750638661</v>
      </c>
      <c r="AJ128" s="110">
        <f t="shared" si="57"/>
        <v>177789.76668253192</v>
      </c>
      <c r="AK128" s="111">
        <v>1639486.9533350701</v>
      </c>
      <c r="AL128" s="91"/>
      <c r="AM128" s="104">
        <v>2320007.6351001202</v>
      </c>
      <c r="AN128" s="104">
        <v>539652.64879947202</v>
      </c>
      <c r="AO128" s="110">
        <v>71272.885744254396</v>
      </c>
      <c r="AP128" s="110">
        <v>122255.075257301</v>
      </c>
      <c r="AQ128" s="110">
        <f t="shared" si="58"/>
        <v>193527.96100155538</v>
      </c>
      <c r="AR128" s="111">
        <v>1586827.0252991</v>
      </c>
    </row>
    <row r="129" spans="2:44" customFormat="1" x14ac:dyDescent="0.25">
      <c r="B129" s="108">
        <v>512</v>
      </c>
      <c r="C129" s="109" t="s">
        <v>180</v>
      </c>
      <c r="D129" s="104">
        <v>7371550.9259632798</v>
      </c>
      <c r="E129" s="104">
        <v>866765.81449801195</v>
      </c>
      <c r="F129" s="110">
        <v>74544.742780383807</v>
      </c>
      <c r="G129" s="110">
        <v>201475.500688089</v>
      </c>
      <c r="H129" s="110">
        <f t="shared" si="53"/>
        <v>276020.24346847279</v>
      </c>
      <c r="I129" s="111">
        <v>6228764.8679967904</v>
      </c>
      <c r="J129" s="91"/>
      <c r="K129" s="104">
        <v>6923395.3358842405</v>
      </c>
      <c r="L129" s="104">
        <v>807573.24932896905</v>
      </c>
      <c r="M129" s="110">
        <v>92132.494041591504</v>
      </c>
      <c r="N129" s="110">
        <v>248878.190733959</v>
      </c>
      <c r="O129" s="110">
        <f t="shared" si="54"/>
        <v>341010.6847755505</v>
      </c>
      <c r="P129" s="111">
        <v>5774811.4017797196</v>
      </c>
      <c r="Q129" s="91"/>
      <c r="R129" s="104">
        <v>6656580.7445159303</v>
      </c>
      <c r="S129" s="104">
        <v>811748.56800234097</v>
      </c>
      <c r="T129" s="110">
        <v>116167.14076775</v>
      </c>
      <c r="U129" s="110">
        <v>280816.434107357</v>
      </c>
      <c r="V129" s="110">
        <f t="shared" si="55"/>
        <v>396983.57487510698</v>
      </c>
      <c r="W129" s="111">
        <v>5447848.6016384801</v>
      </c>
      <c r="X129" s="91"/>
      <c r="Y129" s="104">
        <v>6420694.3400798803</v>
      </c>
      <c r="Z129" s="104">
        <v>811742.66661229299</v>
      </c>
      <c r="AA129" s="110">
        <v>122243.371856732</v>
      </c>
      <c r="AB129" s="110">
        <v>323221.47404502798</v>
      </c>
      <c r="AC129" s="110">
        <f t="shared" si="56"/>
        <v>445464.84590175998</v>
      </c>
      <c r="AD129" s="111">
        <v>5163486.8275658302</v>
      </c>
      <c r="AE129" s="91"/>
      <c r="AF129" s="104">
        <v>6271022.5138358297</v>
      </c>
      <c r="AG129" s="104">
        <v>811737.42690224398</v>
      </c>
      <c r="AH129" s="110">
        <v>128322.887397014</v>
      </c>
      <c r="AI129" s="110">
        <v>331178.89032024401</v>
      </c>
      <c r="AJ129" s="110">
        <f t="shared" si="57"/>
        <v>459501.77771725802</v>
      </c>
      <c r="AK129" s="111">
        <v>4999783.3092163298</v>
      </c>
      <c r="AL129" s="91"/>
      <c r="AM129" s="104">
        <v>6104563.3443741603</v>
      </c>
      <c r="AN129" s="104">
        <v>811737.42690224398</v>
      </c>
      <c r="AO129" s="110">
        <v>134400.29883202299</v>
      </c>
      <c r="AP129" s="110">
        <v>368948.35211578402</v>
      </c>
      <c r="AQ129" s="110">
        <f t="shared" si="58"/>
        <v>503348.65094780701</v>
      </c>
      <c r="AR129" s="111">
        <v>4789477.26652411</v>
      </c>
    </row>
    <row r="130" spans="2:44" customFormat="1" x14ac:dyDescent="0.25">
      <c r="B130" s="108">
        <v>513</v>
      </c>
      <c r="C130" s="109" t="s">
        <v>181</v>
      </c>
      <c r="D130" s="104">
        <v>12922852.671132101</v>
      </c>
      <c r="E130" s="104">
        <v>2053855.4057144299</v>
      </c>
      <c r="F130" s="110">
        <v>185232.391151257</v>
      </c>
      <c r="G130" s="110">
        <v>473288.60220811499</v>
      </c>
      <c r="H130" s="110">
        <f t="shared" si="53"/>
        <v>658520.99335937202</v>
      </c>
      <c r="I130" s="111">
        <v>10210476.272058301</v>
      </c>
      <c r="J130" s="91"/>
      <c r="K130" s="104">
        <v>12234712.5233368</v>
      </c>
      <c r="L130" s="104">
        <v>2074768.6599804501</v>
      </c>
      <c r="M130" s="110">
        <v>228935.28822456099</v>
      </c>
      <c r="N130" s="110">
        <v>584642.850422377</v>
      </c>
      <c r="O130" s="110">
        <f t="shared" si="54"/>
        <v>813578.13864693802</v>
      </c>
      <c r="P130" s="111">
        <v>9346365.7247093804</v>
      </c>
      <c r="Q130" s="91"/>
      <c r="R130" s="104">
        <v>11793485.584760699</v>
      </c>
      <c r="S130" s="104">
        <v>2085495.63779472</v>
      </c>
      <c r="T130" s="110">
        <v>288657.743725924</v>
      </c>
      <c r="U130" s="110">
        <v>659669.37479657296</v>
      </c>
      <c r="V130" s="110">
        <f t="shared" si="55"/>
        <v>948327.11852249689</v>
      </c>
      <c r="W130" s="111">
        <v>8759662.8284435105</v>
      </c>
      <c r="X130" s="91"/>
      <c r="Y130" s="104">
        <v>11321962.628994299</v>
      </c>
      <c r="Z130" s="104">
        <v>2085480.47629806</v>
      </c>
      <c r="AA130" s="110">
        <v>303756.25734096998</v>
      </c>
      <c r="AB130" s="110">
        <v>759283.58104068798</v>
      </c>
      <c r="AC130" s="110">
        <f t="shared" si="56"/>
        <v>1063039.8383816578</v>
      </c>
      <c r="AD130" s="111">
        <v>8173442.3143146196</v>
      </c>
      <c r="AE130" s="91"/>
      <c r="AF130" s="104">
        <v>11145145.677488299</v>
      </c>
      <c r="AG130" s="104">
        <v>2085467.0147498799</v>
      </c>
      <c r="AH130" s="110">
        <v>318862.932319852</v>
      </c>
      <c r="AI130" s="110">
        <v>777976.44649193506</v>
      </c>
      <c r="AJ130" s="110">
        <f t="shared" si="57"/>
        <v>1096839.3788117871</v>
      </c>
      <c r="AK130" s="111">
        <v>7962839.2839266602</v>
      </c>
      <c r="AL130" s="91"/>
      <c r="AM130" s="104">
        <v>10994331.3015239</v>
      </c>
      <c r="AN130" s="104">
        <v>2085467.0147498799</v>
      </c>
      <c r="AO130" s="110">
        <v>333964.378915935</v>
      </c>
      <c r="AP130" s="110">
        <v>866701.158520511</v>
      </c>
      <c r="AQ130" s="110">
        <f t="shared" si="58"/>
        <v>1200665.5374364459</v>
      </c>
      <c r="AR130" s="111">
        <v>7708198.7493375503</v>
      </c>
    </row>
    <row r="131" spans="2:44" customFormat="1" x14ac:dyDescent="0.25">
      <c r="B131" s="108">
        <v>786</v>
      </c>
      <c r="C131" s="109" t="s">
        <v>256</v>
      </c>
      <c r="D131" s="104">
        <v>2140777.9063510401</v>
      </c>
      <c r="E131" s="104">
        <v>100456.38416497</v>
      </c>
      <c r="F131" s="110">
        <v>13553.589596433399</v>
      </c>
      <c r="G131" s="110">
        <v>56031.6481203562</v>
      </c>
      <c r="H131" s="110">
        <f t="shared" si="53"/>
        <v>69585.237716789605</v>
      </c>
      <c r="I131" s="111">
        <v>1970736.2844692799</v>
      </c>
      <c r="J131" s="91"/>
      <c r="K131" s="104">
        <v>1951565.1851884499</v>
      </c>
      <c r="L131" s="104">
        <v>61676.943551661701</v>
      </c>
      <c r="M131" s="110">
        <v>16751.362553016599</v>
      </c>
      <c r="N131" s="110">
        <v>69214.644760331794</v>
      </c>
      <c r="O131" s="110">
        <f t="shared" si="54"/>
        <v>85966.007313348397</v>
      </c>
      <c r="P131" s="111">
        <v>1803922.2343234399</v>
      </c>
      <c r="Q131" s="91"/>
      <c r="R131" s="104">
        <v>1820383.72854894</v>
      </c>
      <c r="S131" s="104">
        <v>61995.825949440201</v>
      </c>
      <c r="T131" s="110">
        <v>21121.2983214091</v>
      </c>
      <c r="U131" s="110">
        <v>78096.8781245313</v>
      </c>
      <c r="V131" s="110">
        <f t="shared" si="55"/>
        <v>99218.176445940393</v>
      </c>
      <c r="W131" s="111">
        <v>1659169.72615356</v>
      </c>
      <c r="X131" s="91"/>
      <c r="Y131" s="104">
        <v>1743345.4819344999</v>
      </c>
      <c r="Z131" s="104">
        <v>61995.375241468901</v>
      </c>
      <c r="AA131" s="110">
        <v>22226.067610314902</v>
      </c>
      <c r="AB131" s="110">
        <v>89889.995740333397</v>
      </c>
      <c r="AC131" s="110">
        <f t="shared" si="56"/>
        <v>112116.0633506483</v>
      </c>
      <c r="AD131" s="111">
        <v>1569234.0433423901</v>
      </c>
      <c r="AE131" s="91"/>
      <c r="AF131" s="104">
        <v>1678751.0700495599</v>
      </c>
      <c r="AG131" s="104">
        <v>61994.975068108499</v>
      </c>
      <c r="AH131" s="110">
        <v>23331.4340721843</v>
      </c>
      <c r="AI131" s="110">
        <v>92103.005000304707</v>
      </c>
      <c r="AJ131" s="110">
        <f t="shared" si="57"/>
        <v>115434.43907248901</v>
      </c>
      <c r="AK131" s="111">
        <v>1501321.6559089599</v>
      </c>
      <c r="AL131" s="91"/>
      <c r="AM131" s="104">
        <v>1601450.9667920901</v>
      </c>
      <c r="AN131" s="104">
        <v>61994.975068108499</v>
      </c>
      <c r="AO131" s="110">
        <v>24436.417969458598</v>
      </c>
      <c r="AP131" s="110">
        <v>102606.93816237801</v>
      </c>
      <c r="AQ131" s="110">
        <f t="shared" si="58"/>
        <v>127043.3561318366</v>
      </c>
      <c r="AR131" s="111">
        <v>1412412.63559215</v>
      </c>
    </row>
    <row r="132" spans="2:44" customFormat="1" x14ac:dyDescent="0.25">
      <c r="B132" s="108">
        <v>14</v>
      </c>
      <c r="C132" s="109" t="s">
        <v>11</v>
      </c>
      <c r="D132" s="104">
        <v>47251238.096513599</v>
      </c>
      <c r="E132" s="104">
        <v>15952731.370871801</v>
      </c>
      <c r="F132" s="110">
        <v>595228.47644336801</v>
      </c>
      <c r="G132" s="110">
        <v>931079.08897868602</v>
      </c>
      <c r="H132" s="110">
        <f t="shared" si="53"/>
        <v>1526307.5654220539</v>
      </c>
      <c r="I132" s="111">
        <v>29772199.160219699</v>
      </c>
      <c r="J132" s="91"/>
      <c r="K132" s="104">
        <v>44860628.853955999</v>
      </c>
      <c r="L132" s="104">
        <v>15671231.151837699</v>
      </c>
      <c r="M132" s="110">
        <v>735664.00545331405</v>
      </c>
      <c r="N132" s="110">
        <v>1150141.2246344499</v>
      </c>
      <c r="O132" s="110">
        <f t="shared" si="54"/>
        <v>1885805.2300877641</v>
      </c>
      <c r="P132" s="111">
        <v>27303592.472030599</v>
      </c>
      <c r="Q132" s="91"/>
      <c r="R132" s="104">
        <v>43463590.148766197</v>
      </c>
      <c r="S132" s="104">
        <v>15752254.6182754</v>
      </c>
      <c r="T132" s="110">
        <v>927577.01794855006</v>
      </c>
      <c r="U132" s="110">
        <v>1297737.4854310399</v>
      </c>
      <c r="V132" s="110">
        <f t="shared" si="55"/>
        <v>2225314.5033795899</v>
      </c>
      <c r="W132" s="111">
        <v>25486021.027111199</v>
      </c>
      <c r="X132" s="91"/>
      <c r="Y132" s="104">
        <v>42130999.3366042</v>
      </c>
      <c r="Z132" s="104">
        <v>15752140.0998121</v>
      </c>
      <c r="AA132" s="110">
        <v>976094.80255299504</v>
      </c>
      <c r="AB132" s="110">
        <v>1493703.97177022</v>
      </c>
      <c r="AC132" s="110">
        <f t="shared" si="56"/>
        <v>2469798.7743232148</v>
      </c>
      <c r="AD132" s="111">
        <v>23909060.4624689</v>
      </c>
      <c r="AE132" s="91"/>
      <c r="AF132" s="104">
        <v>41326968.956914797</v>
      </c>
      <c r="AG132" s="104">
        <v>15752038.421472199</v>
      </c>
      <c r="AH132" s="110">
        <v>1024638.81300343</v>
      </c>
      <c r="AI132" s="110">
        <v>1530477.5937284699</v>
      </c>
      <c r="AJ132" s="110">
        <f t="shared" si="57"/>
        <v>2555116.4067318998</v>
      </c>
      <c r="AK132" s="111">
        <v>23019814.128710698</v>
      </c>
      <c r="AL132" s="91"/>
      <c r="AM132" s="104">
        <v>40655750.499414198</v>
      </c>
      <c r="AN132" s="104">
        <v>15752038.421472199</v>
      </c>
      <c r="AO132" s="110">
        <v>1073166.02249206</v>
      </c>
      <c r="AP132" s="110">
        <v>1705021.67457058</v>
      </c>
      <c r="AQ132" s="110">
        <f t="shared" si="58"/>
        <v>2778187.69706264</v>
      </c>
      <c r="AR132" s="111">
        <v>22125524.380879398</v>
      </c>
    </row>
    <row r="133" spans="2:44" customFormat="1" x14ac:dyDescent="0.25">
      <c r="B133" s="108">
        <v>15</v>
      </c>
      <c r="C133" s="109" t="s">
        <v>12</v>
      </c>
      <c r="D133" s="104">
        <v>2230802.5518005602</v>
      </c>
      <c r="E133" s="104">
        <v>190096.872162001</v>
      </c>
      <c r="F133" s="110">
        <v>15812.521195838999</v>
      </c>
      <c r="G133" s="110">
        <v>32188.393601055701</v>
      </c>
      <c r="H133" s="110">
        <f t="shared" si="53"/>
        <v>48000.9147968947</v>
      </c>
      <c r="I133" s="111">
        <v>1992704.7648416599</v>
      </c>
      <c r="J133" s="91"/>
      <c r="K133" s="104">
        <v>2115358.7032643198</v>
      </c>
      <c r="L133" s="104">
        <v>184999.41623580799</v>
      </c>
      <c r="M133" s="110">
        <v>19543.2563118527</v>
      </c>
      <c r="N133" s="110">
        <v>39761.604436786401</v>
      </c>
      <c r="O133" s="110">
        <f t="shared" si="54"/>
        <v>59304.860748639097</v>
      </c>
      <c r="P133" s="111">
        <v>1871054.4262798801</v>
      </c>
      <c r="Q133" s="91"/>
      <c r="R133" s="104">
        <v>1999763.6496989001</v>
      </c>
      <c r="S133" s="104">
        <v>185955.90101017899</v>
      </c>
      <c r="T133" s="110">
        <v>24641.514708310599</v>
      </c>
      <c r="U133" s="110">
        <v>44864.164028986102</v>
      </c>
      <c r="V133" s="110">
        <f t="shared" si="55"/>
        <v>69505.678737296694</v>
      </c>
      <c r="W133" s="111">
        <v>1744302.06995142</v>
      </c>
      <c r="X133" s="91"/>
      <c r="Y133" s="104">
        <v>1916010.89433394</v>
      </c>
      <c r="Z133" s="104">
        <v>185954.54911582801</v>
      </c>
      <c r="AA133" s="110">
        <v>25930.412212034</v>
      </c>
      <c r="AB133" s="110">
        <v>51638.933723170201</v>
      </c>
      <c r="AC133" s="110">
        <f t="shared" si="56"/>
        <v>77569.345935204197</v>
      </c>
      <c r="AD133" s="111">
        <v>1652486.99928291</v>
      </c>
      <c r="AE133" s="91"/>
      <c r="AF133" s="104">
        <v>1897751.1472548801</v>
      </c>
      <c r="AG133" s="104">
        <v>185953.34879957099</v>
      </c>
      <c r="AH133" s="110">
        <v>27220.006417548298</v>
      </c>
      <c r="AI133" s="110">
        <v>52910.236915068599</v>
      </c>
      <c r="AJ133" s="110">
        <f t="shared" si="57"/>
        <v>80130.243332616898</v>
      </c>
      <c r="AK133" s="111">
        <v>1631667.55512269</v>
      </c>
      <c r="AL133" s="91"/>
      <c r="AM133" s="104">
        <v>1865952.1947061699</v>
      </c>
      <c r="AN133" s="104">
        <v>185953.34879957099</v>
      </c>
      <c r="AO133" s="110">
        <v>28509.154297701702</v>
      </c>
      <c r="AP133" s="110">
        <v>58944.4112847703</v>
      </c>
      <c r="AQ133" s="110">
        <f t="shared" si="58"/>
        <v>87453.565582472002</v>
      </c>
      <c r="AR133" s="111">
        <v>1592545.2803241301</v>
      </c>
    </row>
    <row r="134" spans="2:44" customFormat="1" x14ac:dyDescent="0.25">
      <c r="B134" s="108">
        <v>1729</v>
      </c>
      <c r="C134" s="109" t="s">
        <v>354</v>
      </c>
      <c r="D134" s="104">
        <v>2673934.46253523</v>
      </c>
      <c r="E134" s="104">
        <v>130577.880156124</v>
      </c>
      <c r="F134" s="110">
        <v>10165.192197325099</v>
      </c>
      <c r="G134" s="110">
        <v>16690.2781635104</v>
      </c>
      <c r="H134" s="110">
        <f t="shared" si="53"/>
        <v>26855.470360835498</v>
      </c>
      <c r="I134" s="111">
        <v>2516501.11201827</v>
      </c>
      <c r="J134" s="91"/>
      <c r="K134" s="104">
        <v>2396976.3599625998</v>
      </c>
      <c r="L134" s="104">
        <v>114503.10184640301</v>
      </c>
      <c r="M134" s="110">
        <v>12563.521914762499</v>
      </c>
      <c r="N134" s="110">
        <v>20617.1282264818</v>
      </c>
      <c r="O134" s="110">
        <f t="shared" si="54"/>
        <v>33180.650141244303</v>
      </c>
      <c r="P134" s="111">
        <v>2249292.60797496</v>
      </c>
      <c r="Q134" s="91"/>
      <c r="R134" s="104">
        <v>2227332.8684931998</v>
      </c>
      <c r="S134" s="104">
        <v>115095.10627410799</v>
      </c>
      <c r="T134" s="110">
        <v>15840.9737410568</v>
      </c>
      <c r="U134" s="110">
        <v>23262.8998668817</v>
      </c>
      <c r="V134" s="110">
        <f t="shared" si="55"/>
        <v>39103.873607938498</v>
      </c>
      <c r="W134" s="111">
        <v>2073133.88861115</v>
      </c>
      <c r="X134" s="91"/>
      <c r="Y134" s="104">
        <v>2071978.40142015</v>
      </c>
      <c r="Z134" s="104">
        <v>115094.26953581</v>
      </c>
      <c r="AA134" s="110">
        <v>16669.550707736202</v>
      </c>
      <c r="AB134" s="110">
        <v>26775.743412014199</v>
      </c>
      <c r="AC134" s="110">
        <f t="shared" si="56"/>
        <v>43445.294119750397</v>
      </c>
      <c r="AD134" s="111">
        <v>1913438.83776459</v>
      </c>
      <c r="AE134" s="91"/>
      <c r="AF134" s="104">
        <v>1980818.45287082</v>
      </c>
      <c r="AG134" s="104">
        <v>115093.52661489999</v>
      </c>
      <c r="AH134" s="110">
        <v>17498.575554138199</v>
      </c>
      <c r="AI134" s="110">
        <v>27434.9376596652</v>
      </c>
      <c r="AJ134" s="110">
        <f t="shared" si="57"/>
        <v>44933.513213803395</v>
      </c>
      <c r="AK134" s="111">
        <v>1820791.4130421199</v>
      </c>
      <c r="AL134" s="91"/>
      <c r="AM134" s="104">
        <v>1910639.59319842</v>
      </c>
      <c r="AN134" s="104">
        <v>115093.52661489999</v>
      </c>
      <c r="AO134" s="110">
        <v>18327.313477094001</v>
      </c>
      <c r="AP134" s="110">
        <v>30563.7688143253</v>
      </c>
      <c r="AQ134" s="110">
        <f t="shared" si="58"/>
        <v>48891.082291419298</v>
      </c>
      <c r="AR134" s="111">
        <v>1746654.9842921</v>
      </c>
    </row>
    <row r="135" spans="2:44" customFormat="1" x14ac:dyDescent="0.25">
      <c r="B135" s="108">
        <v>158</v>
      </c>
      <c r="C135" s="109" t="s">
        <v>54</v>
      </c>
      <c r="D135" s="104">
        <v>2977777.1349716401</v>
      </c>
      <c r="E135" s="104">
        <v>377089.52318063698</v>
      </c>
      <c r="F135" s="110">
        <v>23718.781793758499</v>
      </c>
      <c r="G135" s="110">
        <v>64376.787202111402</v>
      </c>
      <c r="H135" s="110">
        <f t="shared" si="53"/>
        <v>88095.568995869893</v>
      </c>
      <c r="I135" s="111">
        <v>2512592.0427951398</v>
      </c>
      <c r="J135" s="91"/>
      <c r="K135" s="104">
        <v>2804704.0753957801</v>
      </c>
      <c r="L135" s="104">
        <v>370779.44251181599</v>
      </c>
      <c r="M135" s="110">
        <v>29314.884467779098</v>
      </c>
      <c r="N135" s="110">
        <v>79523.208873572701</v>
      </c>
      <c r="O135" s="110">
        <f t="shared" si="54"/>
        <v>108838.09334135181</v>
      </c>
      <c r="P135" s="111">
        <v>2325086.5395426098</v>
      </c>
      <c r="Q135" s="91"/>
      <c r="R135" s="104">
        <v>2656383.1743552499</v>
      </c>
      <c r="S135" s="104">
        <v>372696.44797393301</v>
      </c>
      <c r="T135" s="110">
        <v>36962.272062465898</v>
      </c>
      <c r="U135" s="110">
        <v>89728.328057972103</v>
      </c>
      <c r="V135" s="110">
        <f t="shared" si="55"/>
        <v>126690.600120438</v>
      </c>
      <c r="W135" s="111">
        <v>2156996.1262608799</v>
      </c>
      <c r="X135" s="91"/>
      <c r="Y135" s="104">
        <v>2511312.0136808599</v>
      </c>
      <c r="Z135" s="104">
        <v>372693.73848087498</v>
      </c>
      <c r="AA135" s="110">
        <v>38895.618318050998</v>
      </c>
      <c r="AB135" s="110">
        <v>103277.86744633999</v>
      </c>
      <c r="AC135" s="110">
        <f t="shared" si="56"/>
        <v>142173.48576439099</v>
      </c>
      <c r="AD135" s="111">
        <v>1996444.7894355999</v>
      </c>
      <c r="AE135" s="91"/>
      <c r="AF135" s="104">
        <v>2457297.70637732</v>
      </c>
      <c r="AG135" s="104">
        <v>372691.33278359298</v>
      </c>
      <c r="AH135" s="110">
        <v>40830.009626322499</v>
      </c>
      <c r="AI135" s="110">
        <v>105820.47383013699</v>
      </c>
      <c r="AJ135" s="110">
        <f t="shared" si="57"/>
        <v>146650.48345645948</v>
      </c>
      <c r="AK135" s="111">
        <v>1937955.8901372701</v>
      </c>
      <c r="AL135" s="91"/>
      <c r="AM135" s="104">
        <v>2419050.6754161101</v>
      </c>
      <c r="AN135" s="104">
        <v>372691.33278359298</v>
      </c>
      <c r="AO135" s="110">
        <v>42763.7314465526</v>
      </c>
      <c r="AP135" s="110">
        <v>117888.82256954099</v>
      </c>
      <c r="AQ135" s="110">
        <f t="shared" si="58"/>
        <v>160652.55401609361</v>
      </c>
      <c r="AR135" s="111">
        <v>1885706.78861642</v>
      </c>
    </row>
    <row r="136" spans="2:44" customFormat="1" x14ac:dyDescent="0.25">
      <c r="B136" s="108">
        <v>788</v>
      </c>
      <c r="C136" s="109" t="s">
        <v>257</v>
      </c>
      <c r="D136" s="104">
        <v>2013626.4448750601</v>
      </c>
      <c r="E136" s="104">
        <v>41764.476148659902</v>
      </c>
      <c r="F136" s="110">
        <v>6776.7947982167098</v>
      </c>
      <c r="G136" s="110">
        <v>21458.9290673705</v>
      </c>
      <c r="H136" s="110">
        <f t="shared" si="53"/>
        <v>28235.72386558721</v>
      </c>
      <c r="I136" s="111">
        <v>1943626.24486081</v>
      </c>
      <c r="J136" s="91"/>
      <c r="K136" s="104">
        <v>1876844.9051049501</v>
      </c>
      <c r="L136" s="104">
        <v>34010.141845027603</v>
      </c>
      <c r="M136" s="110">
        <v>8375.6812765083196</v>
      </c>
      <c r="N136" s="110">
        <v>26507.7362911909</v>
      </c>
      <c r="O136" s="110">
        <f t="shared" si="54"/>
        <v>34883.417567699216</v>
      </c>
      <c r="P136" s="111">
        <v>1807951.3456922199</v>
      </c>
      <c r="Q136" s="91"/>
      <c r="R136" s="104">
        <v>1758499.56720307</v>
      </c>
      <c r="S136" s="104">
        <v>34185.981226096301</v>
      </c>
      <c r="T136" s="110">
        <v>10560.649160704599</v>
      </c>
      <c r="U136" s="110">
        <v>29909.4426859907</v>
      </c>
      <c r="V136" s="110">
        <f t="shared" si="55"/>
        <v>40470.091846695301</v>
      </c>
      <c r="W136" s="111">
        <v>1683843.4941302801</v>
      </c>
      <c r="X136" s="91"/>
      <c r="Y136" s="104">
        <v>1679481.68390786</v>
      </c>
      <c r="Z136" s="104">
        <v>34185.732694940998</v>
      </c>
      <c r="AA136" s="110">
        <v>11113.0338051574</v>
      </c>
      <c r="AB136" s="110">
        <v>34425.955815446803</v>
      </c>
      <c r="AC136" s="110">
        <f t="shared" si="56"/>
        <v>45538.989620604203</v>
      </c>
      <c r="AD136" s="111">
        <v>1599756.9615923101</v>
      </c>
      <c r="AE136" s="91"/>
      <c r="AF136" s="104">
        <v>1648353.5294117499</v>
      </c>
      <c r="AG136" s="104">
        <v>34185.512029778904</v>
      </c>
      <c r="AH136" s="110">
        <v>11665.717036092199</v>
      </c>
      <c r="AI136" s="110">
        <v>35273.491276712397</v>
      </c>
      <c r="AJ136" s="110">
        <f t="shared" si="57"/>
        <v>46939.208312804592</v>
      </c>
      <c r="AK136" s="111">
        <v>1567228.8090691599</v>
      </c>
      <c r="AL136" s="91"/>
      <c r="AM136" s="104">
        <v>1628501.7705606599</v>
      </c>
      <c r="AN136" s="104">
        <v>34185.512029778904</v>
      </c>
      <c r="AO136" s="110">
        <v>12218.208984729299</v>
      </c>
      <c r="AP136" s="110">
        <v>39296.274189846801</v>
      </c>
      <c r="AQ136" s="110">
        <f t="shared" si="58"/>
        <v>51514.483174576104</v>
      </c>
      <c r="AR136" s="111">
        <v>1542801.77535631</v>
      </c>
    </row>
    <row r="137" spans="2:44" customFormat="1" x14ac:dyDescent="0.25">
      <c r="B137" s="108">
        <v>392</v>
      </c>
      <c r="C137" s="109" t="s">
        <v>145</v>
      </c>
      <c r="D137" s="104">
        <v>21315187.374783002</v>
      </c>
      <c r="E137" s="104">
        <v>3710902.4534118101</v>
      </c>
      <c r="F137" s="110">
        <v>336580.80831142998</v>
      </c>
      <c r="G137" s="110">
        <v>531704.57578040205</v>
      </c>
      <c r="H137" s="110">
        <f t="shared" si="53"/>
        <v>868285.38409183198</v>
      </c>
      <c r="I137" s="111">
        <v>16735999.5372793</v>
      </c>
      <c r="J137" s="91"/>
      <c r="K137" s="104">
        <v>20072441.915492699</v>
      </c>
      <c r="L137" s="104">
        <v>3506105.3133475902</v>
      </c>
      <c r="M137" s="110">
        <v>415992.17006658</v>
      </c>
      <c r="N137" s="110">
        <v>656802.79921506403</v>
      </c>
      <c r="O137" s="110">
        <f t="shared" si="54"/>
        <v>1072794.9692816441</v>
      </c>
      <c r="P137" s="111">
        <v>15493541.632863401</v>
      </c>
      <c r="Q137" s="91"/>
      <c r="R137" s="104">
        <v>19346715.157365602</v>
      </c>
      <c r="S137" s="104">
        <v>3524232.5940590198</v>
      </c>
      <c r="T137" s="110">
        <v>524512.24164832605</v>
      </c>
      <c r="U137" s="110">
        <v>741089.52433065895</v>
      </c>
      <c r="V137" s="110">
        <f t="shared" si="55"/>
        <v>1265601.765978985</v>
      </c>
      <c r="W137" s="111">
        <v>14556880.7973276</v>
      </c>
      <c r="X137" s="91"/>
      <c r="Y137" s="104">
        <v>18653435.063342199</v>
      </c>
      <c r="Z137" s="104">
        <v>3524206.9729837598</v>
      </c>
      <c r="AA137" s="110">
        <v>551947.34565615305</v>
      </c>
      <c r="AB137" s="110">
        <v>852998.68298273801</v>
      </c>
      <c r="AC137" s="110">
        <f t="shared" si="56"/>
        <v>1404946.0286388909</v>
      </c>
      <c r="AD137" s="111">
        <v>13724282.0617195</v>
      </c>
      <c r="AE137" s="91"/>
      <c r="AF137" s="104">
        <v>18279521.068034101</v>
      </c>
      <c r="AG137" s="104">
        <v>3524184.2246135501</v>
      </c>
      <c r="AH137" s="110">
        <v>579397.27945924294</v>
      </c>
      <c r="AI137" s="110">
        <v>873998.72830076294</v>
      </c>
      <c r="AJ137" s="110">
        <f t="shared" si="57"/>
        <v>1453396.007760006</v>
      </c>
      <c r="AK137" s="111">
        <v>13301940.8356605</v>
      </c>
      <c r="AL137" s="91"/>
      <c r="AM137" s="104">
        <v>17928627.8143958</v>
      </c>
      <c r="AN137" s="104">
        <v>3524184.2246135501</v>
      </c>
      <c r="AO137" s="110">
        <v>606837.71290822304</v>
      </c>
      <c r="AP137" s="110">
        <v>973674.34937065002</v>
      </c>
      <c r="AQ137" s="110">
        <f t="shared" si="58"/>
        <v>1580512.0622788731</v>
      </c>
      <c r="AR137" s="111">
        <v>12823931.527503399</v>
      </c>
    </row>
    <row r="138" spans="2:44" customFormat="1" x14ac:dyDescent="0.25">
      <c r="B138" s="108">
        <v>393</v>
      </c>
      <c r="C138" s="109" t="s">
        <v>486</v>
      </c>
      <c r="D138" s="104">
        <v>187195.54419564299</v>
      </c>
      <c r="E138" s="104">
        <v>26949.5981967183</v>
      </c>
      <c r="F138" s="110">
        <v>5647.3289985139299</v>
      </c>
      <c r="G138" s="110">
        <v>5960.8136298251302</v>
      </c>
      <c r="H138" s="110">
        <f t="shared" si="53"/>
        <v>11608.142628339061</v>
      </c>
      <c r="I138" s="111">
        <v>148637.80337058601</v>
      </c>
      <c r="J138" s="91"/>
      <c r="K138" s="104">
        <v>168853.867052574</v>
      </c>
      <c r="L138" s="104">
        <v>14676.332338092299</v>
      </c>
      <c r="M138" s="110">
        <v>6979.7343970902702</v>
      </c>
      <c r="N138" s="110">
        <v>7363.2600808863599</v>
      </c>
      <c r="O138" s="110">
        <f t="shared" si="54"/>
        <v>14342.99447797663</v>
      </c>
      <c r="P138" s="111">
        <v>139834.54023650501</v>
      </c>
      <c r="Q138" s="91"/>
      <c r="R138" s="104">
        <v>164317.270307058</v>
      </c>
      <c r="S138" s="104">
        <v>14752.211974420999</v>
      </c>
      <c r="T138" s="110">
        <v>8800.5409672537899</v>
      </c>
      <c r="U138" s="110">
        <v>8308.1785238863104</v>
      </c>
      <c r="V138" s="110">
        <f t="shared" si="55"/>
        <v>17108.719491140102</v>
      </c>
      <c r="W138" s="111">
        <v>132456.338841497</v>
      </c>
      <c r="X138" s="91"/>
      <c r="Y138" s="104">
        <v>160386.37148102801</v>
      </c>
      <c r="Z138" s="104">
        <v>14752.104726240501</v>
      </c>
      <c r="AA138" s="110">
        <v>9260.8615042978709</v>
      </c>
      <c r="AB138" s="110">
        <v>9562.7655042907809</v>
      </c>
      <c r="AC138" s="110">
        <f t="shared" si="56"/>
        <v>18823.62700858865</v>
      </c>
      <c r="AD138" s="111">
        <v>126810.639746199</v>
      </c>
      <c r="AE138" s="91"/>
      <c r="AF138" s="104">
        <v>147671.063418718</v>
      </c>
      <c r="AG138" s="104">
        <v>14752.009503019501</v>
      </c>
      <c r="AH138" s="110">
        <v>9721.4308634101308</v>
      </c>
      <c r="AI138" s="110">
        <v>9798.1920213089998</v>
      </c>
      <c r="AJ138" s="110">
        <f t="shared" si="57"/>
        <v>19519.622884719131</v>
      </c>
      <c r="AK138" s="111">
        <v>113399.43103098001</v>
      </c>
      <c r="AL138" s="91"/>
      <c r="AM138" s="104">
        <v>143050.22926942201</v>
      </c>
      <c r="AN138" s="104">
        <v>14752.009503019501</v>
      </c>
      <c r="AO138" s="110">
        <v>10181.8408206078</v>
      </c>
      <c r="AP138" s="110">
        <v>10915.631719401899</v>
      </c>
      <c r="AQ138" s="110">
        <f t="shared" si="58"/>
        <v>21097.472540009701</v>
      </c>
      <c r="AR138" s="111">
        <v>107200.747226393</v>
      </c>
    </row>
    <row r="139" spans="2:44" customFormat="1" x14ac:dyDescent="0.25">
      <c r="B139" s="108">
        <v>394</v>
      </c>
      <c r="C139" s="109" t="s">
        <v>147</v>
      </c>
      <c r="D139" s="104">
        <v>7139595.3859277796</v>
      </c>
      <c r="E139" s="104">
        <v>865347.18806905195</v>
      </c>
      <c r="F139" s="110">
        <v>185232.391151257</v>
      </c>
      <c r="G139" s="110">
        <v>271813.10152002599</v>
      </c>
      <c r="H139" s="110">
        <f t="shared" si="53"/>
        <v>457045.49267128296</v>
      </c>
      <c r="I139" s="111">
        <v>5817202.7051874399</v>
      </c>
      <c r="J139" s="91"/>
      <c r="K139" s="104">
        <v>6264250.3258177601</v>
      </c>
      <c r="L139" s="104">
        <v>391847.00922517403</v>
      </c>
      <c r="M139" s="110">
        <v>228935.28822456099</v>
      </c>
      <c r="N139" s="110">
        <v>335764.65968841797</v>
      </c>
      <c r="O139" s="110">
        <f t="shared" si="54"/>
        <v>564699.94791297894</v>
      </c>
      <c r="P139" s="111">
        <v>5307703.3686796101</v>
      </c>
      <c r="Q139" s="91"/>
      <c r="R139" s="104">
        <v>6037334.9626265503</v>
      </c>
      <c r="S139" s="104">
        <v>393872.93831096601</v>
      </c>
      <c r="T139" s="110">
        <v>288657.743725924</v>
      </c>
      <c r="U139" s="110">
        <v>378852.94068921602</v>
      </c>
      <c r="V139" s="110">
        <f t="shared" si="55"/>
        <v>667510.68441513996</v>
      </c>
      <c r="W139" s="111">
        <v>4975951.3399004396</v>
      </c>
      <c r="X139" s="91"/>
      <c r="Y139" s="104">
        <v>5805215.9208760401</v>
      </c>
      <c r="Z139" s="104">
        <v>393870.07486539899</v>
      </c>
      <c r="AA139" s="110">
        <v>303756.25734096998</v>
      </c>
      <c r="AB139" s="110">
        <v>436062.10699566</v>
      </c>
      <c r="AC139" s="110">
        <f t="shared" si="56"/>
        <v>739818.36433662998</v>
      </c>
      <c r="AD139" s="111">
        <v>4671527.4816740099</v>
      </c>
      <c r="AE139" s="91"/>
      <c r="AF139" s="104">
        <v>5686411.1451272499</v>
      </c>
      <c r="AG139" s="104">
        <v>393867.53247718402</v>
      </c>
      <c r="AH139" s="110">
        <v>318862.932319852</v>
      </c>
      <c r="AI139" s="110">
        <v>446797.55617169099</v>
      </c>
      <c r="AJ139" s="110">
        <f t="shared" si="57"/>
        <v>765660.48849154299</v>
      </c>
      <c r="AK139" s="111">
        <v>4526883.1241585203</v>
      </c>
      <c r="AL139" s="91"/>
      <c r="AM139" s="104">
        <v>5650528.2590390202</v>
      </c>
      <c r="AN139" s="104">
        <v>393867.53247718402</v>
      </c>
      <c r="AO139" s="110">
        <v>333964.378915935</v>
      </c>
      <c r="AP139" s="110">
        <v>497752.80640472699</v>
      </c>
      <c r="AQ139" s="110">
        <f t="shared" si="58"/>
        <v>831717.18532066199</v>
      </c>
      <c r="AR139" s="111">
        <v>4424943.5412411699</v>
      </c>
    </row>
    <row r="140" spans="2:44" customFormat="1" x14ac:dyDescent="0.25">
      <c r="B140" s="108">
        <v>1655</v>
      </c>
      <c r="C140" s="109" t="s">
        <v>323</v>
      </c>
      <c r="D140" s="104">
        <v>5805743.8986750701</v>
      </c>
      <c r="E140" s="104">
        <v>399760.43926901201</v>
      </c>
      <c r="F140" s="110">
        <v>41790.234589003099</v>
      </c>
      <c r="G140" s="110">
        <v>107294.645336852</v>
      </c>
      <c r="H140" s="110">
        <f t="shared" si="53"/>
        <v>149084.87992585509</v>
      </c>
      <c r="I140" s="111">
        <v>5256898.5794802001</v>
      </c>
      <c r="J140" s="91"/>
      <c r="K140" s="104">
        <v>5393074.9623794099</v>
      </c>
      <c r="L140" s="104">
        <v>387067.66642944003</v>
      </c>
      <c r="M140" s="110">
        <v>51650.034538467997</v>
      </c>
      <c r="N140" s="110">
        <v>132538.681455955</v>
      </c>
      <c r="O140" s="110">
        <f t="shared" si="54"/>
        <v>184188.71599442299</v>
      </c>
      <c r="P140" s="111">
        <v>4821818.5799555397</v>
      </c>
      <c r="Q140" s="91"/>
      <c r="R140" s="104">
        <v>5148966.4657209301</v>
      </c>
      <c r="S140" s="104">
        <v>389068.88533663499</v>
      </c>
      <c r="T140" s="110">
        <v>65124.003157678097</v>
      </c>
      <c r="U140" s="110">
        <v>149547.21342995399</v>
      </c>
      <c r="V140" s="110">
        <f t="shared" si="55"/>
        <v>214671.21658763208</v>
      </c>
      <c r="W140" s="111">
        <v>4545226.3637966597</v>
      </c>
      <c r="X140" s="91"/>
      <c r="Y140" s="104">
        <v>4897429.3722906597</v>
      </c>
      <c r="Z140" s="104">
        <v>389066.056816403</v>
      </c>
      <c r="AA140" s="110">
        <v>68530.375131804205</v>
      </c>
      <c r="AB140" s="110">
        <v>172129.77907723401</v>
      </c>
      <c r="AC140" s="110">
        <f t="shared" si="56"/>
        <v>240660.15420903821</v>
      </c>
      <c r="AD140" s="111">
        <v>4267703.1612652196</v>
      </c>
      <c r="AE140" s="91"/>
      <c r="AF140" s="104">
        <v>4781082.9124736497</v>
      </c>
      <c r="AG140" s="104">
        <v>389063.54543759802</v>
      </c>
      <c r="AH140" s="110">
        <v>71938.588389234894</v>
      </c>
      <c r="AI140" s="110">
        <v>176367.45638356201</v>
      </c>
      <c r="AJ140" s="110">
        <f t="shared" si="57"/>
        <v>248306.04477279691</v>
      </c>
      <c r="AK140" s="111">
        <v>4143713.3222632501</v>
      </c>
      <c r="AL140" s="91"/>
      <c r="AM140" s="104">
        <v>4628159.9317680001</v>
      </c>
      <c r="AN140" s="104">
        <v>389063.54543759802</v>
      </c>
      <c r="AO140" s="110">
        <v>75345.622072497499</v>
      </c>
      <c r="AP140" s="110">
        <v>196481.370949234</v>
      </c>
      <c r="AQ140" s="110">
        <f t="shared" si="58"/>
        <v>271826.9930217315</v>
      </c>
      <c r="AR140" s="111">
        <v>3967269.3933086698</v>
      </c>
    </row>
    <row r="141" spans="2:44" customFormat="1" x14ac:dyDescent="0.25">
      <c r="B141" s="108">
        <v>160</v>
      </c>
      <c r="C141" s="109" t="s">
        <v>55</v>
      </c>
      <c r="D141" s="104">
        <v>10793985.2227276</v>
      </c>
      <c r="E141" s="104">
        <v>962898.52527878899</v>
      </c>
      <c r="F141" s="110">
        <v>102781.38777295301</v>
      </c>
      <c r="G141" s="110">
        <v>209820.639769845</v>
      </c>
      <c r="H141" s="110">
        <f t="shared" ref="H141:H204" si="59">G141+F141</f>
        <v>312602.02754279802</v>
      </c>
      <c r="I141" s="111">
        <v>9518484.66990605</v>
      </c>
      <c r="J141" s="91"/>
      <c r="K141" s="104">
        <v>10031145.412448499</v>
      </c>
      <c r="L141" s="104">
        <v>929311.10864524904</v>
      </c>
      <c r="M141" s="110">
        <v>127031.166027043</v>
      </c>
      <c r="N141" s="110">
        <v>259186.75484720001</v>
      </c>
      <c r="O141" s="110">
        <f t="shared" ref="O141:O204" si="60">N141+M141</f>
        <v>386217.92087424302</v>
      </c>
      <c r="P141" s="111">
        <v>8715616.38292896</v>
      </c>
      <c r="Q141" s="91"/>
      <c r="R141" s="104">
        <v>9559925.1850425694</v>
      </c>
      <c r="S141" s="104">
        <v>934115.836920392</v>
      </c>
      <c r="T141" s="110">
        <v>160169.84560401901</v>
      </c>
      <c r="U141" s="110">
        <v>292447.884040798</v>
      </c>
      <c r="V141" s="110">
        <f t="shared" ref="V141:V204" si="61">U141+T141</f>
        <v>452617.72964481701</v>
      </c>
      <c r="W141" s="111">
        <v>8173191.6184773603</v>
      </c>
      <c r="X141" s="91"/>
      <c r="Y141" s="104">
        <v>9149956.7786589507</v>
      </c>
      <c r="Z141" s="104">
        <v>934109.04592362104</v>
      </c>
      <c r="AA141" s="110">
        <v>168547.67937822099</v>
      </c>
      <c r="AB141" s="110">
        <v>336609.34575103602</v>
      </c>
      <c r="AC141" s="110">
        <f t="shared" ref="AC141:AC204" si="62">AB141+AA141</f>
        <v>505157.025129257</v>
      </c>
      <c r="AD141" s="111">
        <v>7710690.7076060697</v>
      </c>
      <c r="AE141" s="91"/>
      <c r="AF141" s="104">
        <v>8906088.31512223</v>
      </c>
      <c r="AG141" s="104">
        <v>934103.016351989</v>
      </c>
      <c r="AH141" s="110">
        <v>176930.04171406399</v>
      </c>
      <c r="AI141" s="110">
        <v>344896.35915007698</v>
      </c>
      <c r="AJ141" s="110">
        <f t="shared" ref="AJ141:AJ204" si="63">AI141+AH141</f>
        <v>521826.40086414095</v>
      </c>
      <c r="AK141" s="111">
        <v>7450158.8979061004</v>
      </c>
      <c r="AL141" s="91"/>
      <c r="AM141" s="104">
        <v>8711653.3161893208</v>
      </c>
      <c r="AN141" s="104">
        <v>934103.016351989</v>
      </c>
      <c r="AO141" s="110">
        <v>185309.502935061</v>
      </c>
      <c r="AP141" s="110">
        <v>384230.23652294697</v>
      </c>
      <c r="AQ141" s="110">
        <f t="shared" ref="AQ141:AQ204" si="64">AP141+AO141</f>
        <v>569539.73945800797</v>
      </c>
      <c r="AR141" s="111">
        <v>7208010.5603793198</v>
      </c>
    </row>
    <row r="142" spans="2:44" customFormat="1" x14ac:dyDescent="0.25">
      <c r="B142" s="108">
        <v>243</v>
      </c>
      <c r="C142" s="109" t="s">
        <v>87</v>
      </c>
      <c r="D142" s="104">
        <v>5940789.7262966502</v>
      </c>
      <c r="E142" s="104">
        <v>822428.20148405503</v>
      </c>
      <c r="F142" s="110">
        <v>56473.289985139301</v>
      </c>
      <c r="G142" s="110">
        <v>162134.13073124399</v>
      </c>
      <c r="H142" s="110">
        <f t="shared" si="59"/>
        <v>218607.42071638329</v>
      </c>
      <c r="I142" s="111">
        <v>4899754.1040962199</v>
      </c>
      <c r="J142" s="91"/>
      <c r="K142" s="104">
        <v>5595851.4669549</v>
      </c>
      <c r="L142" s="104">
        <v>791471.37966252596</v>
      </c>
      <c r="M142" s="110">
        <v>69797.343970902701</v>
      </c>
      <c r="N142" s="110">
        <v>200280.674200109</v>
      </c>
      <c r="O142" s="110">
        <f t="shared" si="60"/>
        <v>270078.0181710117</v>
      </c>
      <c r="P142" s="111">
        <v>4534302.0691213598</v>
      </c>
      <c r="Q142" s="91"/>
      <c r="R142" s="104">
        <v>5384953.2518539401</v>
      </c>
      <c r="S142" s="104">
        <v>795563.44838036795</v>
      </c>
      <c r="T142" s="110">
        <v>88005.409672537906</v>
      </c>
      <c r="U142" s="110">
        <v>225982.455849708</v>
      </c>
      <c r="V142" s="110">
        <f t="shared" si="61"/>
        <v>313987.86552224588</v>
      </c>
      <c r="W142" s="111">
        <v>4275401.9379513301</v>
      </c>
      <c r="X142" s="91"/>
      <c r="Y142" s="104">
        <v>5182010.4485182697</v>
      </c>
      <c r="Z142" s="104">
        <v>795557.66465569998</v>
      </c>
      <c r="AA142" s="110">
        <v>92608.615042978694</v>
      </c>
      <c r="AB142" s="110">
        <v>260107.221716709</v>
      </c>
      <c r="AC142" s="110">
        <f t="shared" si="62"/>
        <v>352715.83675968769</v>
      </c>
      <c r="AD142" s="111">
        <v>4033736.9471028801</v>
      </c>
      <c r="AE142" s="91"/>
      <c r="AF142" s="104">
        <v>5077666.5622657901</v>
      </c>
      <c r="AG142" s="104">
        <v>795552.52941806696</v>
      </c>
      <c r="AH142" s="110">
        <v>97214.308634101297</v>
      </c>
      <c r="AI142" s="110">
        <v>266510.822979605</v>
      </c>
      <c r="AJ142" s="110">
        <f t="shared" si="63"/>
        <v>363725.1316137063</v>
      </c>
      <c r="AK142" s="111">
        <v>3918388.9012340098</v>
      </c>
      <c r="AL142" s="91"/>
      <c r="AM142" s="104">
        <v>5036314.6054968704</v>
      </c>
      <c r="AN142" s="104">
        <v>795552.52941806696</v>
      </c>
      <c r="AO142" s="110">
        <v>101818.40820607801</v>
      </c>
      <c r="AP142" s="110">
        <v>296905.18276773201</v>
      </c>
      <c r="AQ142" s="110">
        <f t="shared" si="64"/>
        <v>398723.59097381</v>
      </c>
      <c r="AR142" s="111">
        <v>3842038.4851049902</v>
      </c>
    </row>
    <row r="143" spans="2:44" customFormat="1" x14ac:dyDescent="0.25">
      <c r="B143" s="108">
        <v>523</v>
      </c>
      <c r="C143" s="109" t="s">
        <v>183</v>
      </c>
      <c r="D143" s="104">
        <v>1138135.9055460801</v>
      </c>
      <c r="E143" s="104">
        <v>63670.322937887599</v>
      </c>
      <c r="F143" s="110">
        <v>23718.781793758499</v>
      </c>
      <c r="G143" s="110">
        <v>50070.834490531102</v>
      </c>
      <c r="H143" s="110">
        <f t="shared" si="59"/>
        <v>73789.616284289601</v>
      </c>
      <c r="I143" s="111">
        <v>1000675.96632391</v>
      </c>
      <c r="J143" s="91"/>
      <c r="K143" s="104">
        <v>1073913.81764852</v>
      </c>
      <c r="L143" s="104">
        <v>43321.185622538404</v>
      </c>
      <c r="M143" s="110">
        <v>29314.884467779098</v>
      </c>
      <c r="N143" s="110">
        <v>61851.384679445502</v>
      </c>
      <c r="O143" s="110">
        <f t="shared" si="60"/>
        <v>91166.269147224608</v>
      </c>
      <c r="P143" s="111">
        <v>939426.36287875695</v>
      </c>
      <c r="Q143" s="91"/>
      <c r="R143" s="104">
        <v>1043087.37882644</v>
      </c>
      <c r="S143" s="104">
        <v>43545.165002034599</v>
      </c>
      <c r="T143" s="110">
        <v>36962.272062465898</v>
      </c>
      <c r="U143" s="110">
        <v>69788.699600645006</v>
      </c>
      <c r="V143" s="110">
        <f t="shared" si="61"/>
        <v>106750.9716631109</v>
      </c>
      <c r="W143" s="111">
        <v>892791.24216129095</v>
      </c>
      <c r="X143" s="91"/>
      <c r="Y143" s="104">
        <v>1009742.8512912299</v>
      </c>
      <c r="Z143" s="104">
        <v>43544.848429867401</v>
      </c>
      <c r="AA143" s="110">
        <v>38895.618318050998</v>
      </c>
      <c r="AB143" s="110">
        <v>80327.230236042597</v>
      </c>
      <c r="AC143" s="110">
        <f t="shared" si="62"/>
        <v>119222.84855409359</v>
      </c>
      <c r="AD143" s="111">
        <v>846975.154307271</v>
      </c>
      <c r="AE143" s="91"/>
      <c r="AF143" s="104">
        <v>999542.915309262</v>
      </c>
      <c r="AG143" s="104">
        <v>43544.5673526377</v>
      </c>
      <c r="AH143" s="110">
        <v>40830.009626322499</v>
      </c>
      <c r="AI143" s="110">
        <v>82304.8129789956</v>
      </c>
      <c r="AJ143" s="110">
        <f t="shared" si="63"/>
        <v>123134.8226053181</v>
      </c>
      <c r="AK143" s="111">
        <v>832863.52535130596</v>
      </c>
      <c r="AL143" s="91"/>
      <c r="AM143" s="104">
        <v>993086.68929484696</v>
      </c>
      <c r="AN143" s="104">
        <v>43544.5673526377</v>
      </c>
      <c r="AO143" s="110">
        <v>42763.7314465526</v>
      </c>
      <c r="AP143" s="110">
        <v>91691.306442975896</v>
      </c>
      <c r="AQ143" s="110">
        <f t="shared" si="64"/>
        <v>134455.0378895285</v>
      </c>
      <c r="AR143" s="111">
        <v>815087.08405268099</v>
      </c>
    </row>
    <row r="144" spans="2:44" customFormat="1" x14ac:dyDescent="0.25">
      <c r="B144" s="108">
        <v>17</v>
      </c>
      <c r="C144" s="109" t="s">
        <v>13</v>
      </c>
      <c r="D144" s="104">
        <v>965339.780893569</v>
      </c>
      <c r="E144" s="104">
        <v>247909.38843069499</v>
      </c>
      <c r="F144" s="110">
        <v>15812.521195838999</v>
      </c>
      <c r="G144" s="110">
        <v>25035.4172452655</v>
      </c>
      <c r="H144" s="110">
        <f t="shared" si="59"/>
        <v>40847.938441104503</v>
      </c>
      <c r="I144" s="111">
        <v>676582.45402176899</v>
      </c>
      <c r="J144" s="91"/>
      <c r="K144" s="104">
        <v>914711.55065945804</v>
      </c>
      <c r="L144" s="104">
        <v>235167.207516795</v>
      </c>
      <c r="M144" s="110">
        <v>19543.2563118527</v>
      </c>
      <c r="N144" s="110">
        <v>30925.6923397227</v>
      </c>
      <c r="O144" s="110">
        <f t="shared" si="60"/>
        <v>50468.948651575396</v>
      </c>
      <c r="P144" s="111">
        <v>629075.39449108695</v>
      </c>
      <c r="Q144" s="91"/>
      <c r="R144" s="104">
        <v>871181.93742821505</v>
      </c>
      <c r="S144" s="104">
        <v>236383.07002056899</v>
      </c>
      <c r="T144" s="110">
        <v>24641.514708310599</v>
      </c>
      <c r="U144" s="110">
        <v>34894.349800322503</v>
      </c>
      <c r="V144" s="110">
        <f t="shared" si="61"/>
        <v>59535.864508633102</v>
      </c>
      <c r="W144" s="111">
        <v>575263.00289901195</v>
      </c>
      <c r="X144" s="91"/>
      <c r="Y144" s="104">
        <v>846318.30529215396</v>
      </c>
      <c r="Z144" s="104">
        <v>236381.35152206899</v>
      </c>
      <c r="AA144" s="110">
        <v>25930.412212034</v>
      </c>
      <c r="AB144" s="110">
        <v>40163.615118021298</v>
      </c>
      <c r="AC144" s="110">
        <f t="shared" si="62"/>
        <v>66094.027330055294</v>
      </c>
      <c r="AD144" s="111">
        <v>543842.92644002999</v>
      </c>
      <c r="AE144" s="91"/>
      <c r="AF144" s="104">
        <v>844528.629833468</v>
      </c>
      <c r="AG144" s="104">
        <v>236379.82570632201</v>
      </c>
      <c r="AH144" s="110">
        <v>27220.006417548298</v>
      </c>
      <c r="AI144" s="110">
        <v>41152.4064894978</v>
      </c>
      <c r="AJ144" s="110">
        <f t="shared" si="63"/>
        <v>68372.412907046091</v>
      </c>
      <c r="AK144" s="111">
        <v>539776.39122009999</v>
      </c>
      <c r="AL144" s="91"/>
      <c r="AM144" s="104">
        <v>844832.33655423904</v>
      </c>
      <c r="AN144" s="104">
        <v>236379.82570632201</v>
      </c>
      <c r="AO144" s="110">
        <v>28509.154297701702</v>
      </c>
      <c r="AP144" s="110">
        <v>45845.653221487999</v>
      </c>
      <c r="AQ144" s="110">
        <f t="shared" si="64"/>
        <v>74354.807519189693</v>
      </c>
      <c r="AR144" s="111">
        <v>534097.70332872705</v>
      </c>
    </row>
    <row r="145" spans="2:44" customFormat="1" x14ac:dyDescent="0.25">
      <c r="B145" s="108">
        <v>72</v>
      </c>
      <c r="C145" s="109" t="s">
        <v>31</v>
      </c>
      <c r="D145" s="104">
        <v>3181522.8555546501</v>
      </c>
      <c r="E145" s="104">
        <v>771572.41919772804</v>
      </c>
      <c r="F145" s="110">
        <v>27107.179192866799</v>
      </c>
      <c r="G145" s="110">
        <v>51262.9972164961</v>
      </c>
      <c r="H145" s="110">
        <f t="shared" si="59"/>
        <v>78370.176409362903</v>
      </c>
      <c r="I145" s="111">
        <v>2331580.2599475598</v>
      </c>
      <c r="J145" s="91"/>
      <c r="K145" s="104">
        <v>3090724.4766375902</v>
      </c>
      <c r="L145" s="104">
        <v>815511.327297193</v>
      </c>
      <c r="M145" s="110">
        <v>33502.7251060333</v>
      </c>
      <c r="N145" s="110">
        <v>63324.036695622701</v>
      </c>
      <c r="O145" s="110">
        <f t="shared" si="60"/>
        <v>96826.761801656001</v>
      </c>
      <c r="P145" s="111">
        <v>2178386.3875387502</v>
      </c>
      <c r="Q145" s="91"/>
      <c r="R145" s="104">
        <v>2966584.6516811</v>
      </c>
      <c r="S145" s="104">
        <v>819727.68745528394</v>
      </c>
      <c r="T145" s="110">
        <v>42242.5966428182</v>
      </c>
      <c r="U145" s="110">
        <v>71450.335305422297</v>
      </c>
      <c r="V145" s="110">
        <f t="shared" si="61"/>
        <v>113692.9319482405</v>
      </c>
      <c r="W145" s="111">
        <v>2033164.0322775701</v>
      </c>
      <c r="X145" s="91"/>
      <c r="Y145" s="104">
        <v>2870495.01923898</v>
      </c>
      <c r="Z145" s="104">
        <v>819721.72805725399</v>
      </c>
      <c r="AA145" s="110">
        <v>44452.135220629803</v>
      </c>
      <c r="AB145" s="110">
        <v>82239.783336900698</v>
      </c>
      <c r="AC145" s="110">
        <f t="shared" si="62"/>
        <v>126691.9185575305</v>
      </c>
      <c r="AD145" s="111">
        <v>1924081.3726241901</v>
      </c>
      <c r="AE145" s="91"/>
      <c r="AF145" s="104">
        <v>2831500.98695688</v>
      </c>
      <c r="AG145" s="104">
        <v>819716.43684323702</v>
      </c>
      <c r="AH145" s="110">
        <v>46662.8681443686</v>
      </c>
      <c r="AI145" s="110">
        <v>84264.451383257503</v>
      </c>
      <c r="AJ145" s="110">
        <f t="shared" si="63"/>
        <v>130927.3195276261</v>
      </c>
      <c r="AK145" s="111">
        <v>1880857.23058602</v>
      </c>
      <c r="AL145" s="91"/>
      <c r="AM145" s="104">
        <v>2808520.5836981102</v>
      </c>
      <c r="AN145" s="104">
        <v>819716.43684323702</v>
      </c>
      <c r="AO145" s="110">
        <v>48872.835938917298</v>
      </c>
      <c r="AP145" s="110">
        <v>93874.432786856298</v>
      </c>
      <c r="AQ145" s="110">
        <f t="shared" si="64"/>
        <v>142747.26872577361</v>
      </c>
      <c r="AR145" s="111">
        <v>1846056.8781291</v>
      </c>
    </row>
    <row r="146" spans="2:44" customFormat="1" x14ac:dyDescent="0.25">
      <c r="B146" s="108">
        <v>244</v>
      </c>
      <c r="C146" s="109" t="s">
        <v>88</v>
      </c>
      <c r="D146" s="104">
        <v>1100880.8220820499</v>
      </c>
      <c r="E146" s="104">
        <v>78217.603048260193</v>
      </c>
      <c r="F146" s="110">
        <v>15812.521195838999</v>
      </c>
      <c r="G146" s="110">
        <v>22651.091793335501</v>
      </c>
      <c r="H146" s="110">
        <f t="shared" si="59"/>
        <v>38463.6129891745</v>
      </c>
      <c r="I146" s="111">
        <v>984199.60604462004</v>
      </c>
      <c r="J146" s="91"/>
      <c r="K146" s="104">
        <v>999000.73697236401</v>
      </c>
      <c r="L146" s="104">
        <v>47612.335785232899</v>
      </c>
      <c r="M146" s="110">
        <v>19543.2563118527</v>
      </c>
      <c r="N146" s="110">
        <v>27980.388307368201</v>
      </c>
      <c r="O146" s="110">
        <f t="shared" si="60"/>
        <v>47523.644619220897</v>
      </c>
      <c r="P146" s="111">
        <v>903864.75656790996</v>
      </c>
      <c r="Q146" s="91"/>
      <c r="R146" s="104">
        <v>922077.731201872</v>
      </c>
      <c r="S146" s="104">
        <v>47858.501287683903</v>
      </c>
      <c r="T146" s="110">
        <v>24641.514708310599</v>
      </c>
      <c r="U146" s="110">
        <v>31571.078390768002</v>
      </c>
      <c r="V146" s="110">
        <f t="shared" si="61"/>
        <v>56212.5930990786</v>
      </c>
      <c r="W146" s="111">
        <v>818006.63681510906</v>
      </c>
      <c r="X146" s="91"/>
      <c r="Y146" s="104">
        <v>861226.19059847097</v>
      </c>
      <c r="Z146" s="104">
        <v>47858.153357679003</v>
      </c>
      <c r="AA146" s="110">
        <v>25930.412212034</v>
      </c>
      <c r="AB146" s="110">
        <v>36338.508916305</v>
      </c>
      <c r="AC146" s="110">
        <f t="shared" si="62"/>
        <v>62268.921128339003</v>
      </c>
      <c r="AD146" s="111">
        <v>751099.11611245305</v>
      </c>
      <c r="AE146" s="91"/>
      <c r="AF146" s="104">
        <v>817819.48975630198</v>
      </c>
      <c r="AG146" s="104">
        <v>47857.844438538203</v>
      </c>
      <c r="AH146" s="110">
        <v>27220.006417548298</v>
      </c>
      <c r="AI146" s="110">
        <v>37233.129680974198</v>
      </c>
      <c r="AJ146" s="110">
        <f t="shared" si="63"/>
        <v>64453.136098522496</v>
      </c>
      <c r="AK146" s="111">
        <v>705508.50921924098</v>
      </c>
      <c r="AL146" s="91"/>
      <c r="AM146" s="104">
        <v>783024.289883791</v>
      </c>
      <c r="AN146" s="104">
        <v>47857.844438538203</v>
      </c>
      <c r="AO146" s="110">
        <v>28509.154297701702</v>
      </c>
      <c r="AP146" s="110">
        <v>41479.400533727203</v>
      </c>
      <c r="AQ146" s="110">
        <f t="shared" si="64"/>
        <v>69988.554831428904</v>
      </c>
      <c r="AR146" s="111">
        <v>665177.89061382401</v>
      </c>
    </row>
    <row r="147" spans="2:44" customFormat="1" x14ac:dyDescent="0.25">
      <c r="B147" s="108">
        <v>396</v>
      </c>
      <c r="C147" s="109" t="s">
        <v>148</v>
      </c>
      <c r="D147" s="104">
        <v>4982445.6920478297</v>
      </c>
      <c r="E147" s="104">
        <v>936104.72676122503</v>
      </c>
      <c r="F147" s="110">
        <v>63250.084783355996</v>
      </c>
      <c r="G147" s="110">
        <v>126369.248952293</v>
      </c>
      <c r="H147" s="110">
        <f t="shared" si="59"/>
        <v>189619.33373564901</v>
      </c>
      <c r="I147" s="111">
        <v>3856721.63155095</v>
      </c>
      <c r="J147" s="91"/>
      <c r="K147" s="104">
        <v>4748324.1096564997</v>
      </c>
      <c r="L147" s="104">
        <v>926883.82073759905</v>
      </c>
      <c r="M147" s="110">
        <v>78173.025247411002</v>
      </c>
      <c r="N147" s="110">
        <v>156101.11371479099</v>
      </c>
      <c r="O147" s="110">
        <f t="shared" si="60"/>
        <v>234274.13896220201</v>
      </c>
      <c r="P147" s="111">
        <v>3587166.1499566999</v>
      </c>
      <c r="Q147" s="91"/>
      <c r="R147" s="104">
        <v>4592570.8930942398</v>
      </c>
      <c r="S147" s="104">
        <v>931675.99943840306</v>
      </c>
      <c r="T147" s="110">
        <v>98566.058833242496</v>
      </c>
      <c r="U147" s="110">
        <v>176133.38470639</v>
      </c>
      <c r="V147" s="110">
        <f t="shared" si="61"/>
        <v>274699.44353963248</v>
      </c>
      <c r="W147" s="111">
        <v>3386195.4501161999</v>
      </c>
      <c r="X147" s="91"/>
      <c r="Y147" s="104">
        <v>4432191.1856742902</v>
      </c>
      <c r="Z147" s="104">
        <v>931669.22617918404</v>
      </c>
      <c r="AA147" s="110">
        <v>103721.648848136</v>
      </c>
      <c r="AB147" s="110">
        <v>202730.62869096501</v>
      </c>
      <c r="AC147" s="110">
        <f t="shared" si="62"/>
        <v>306452.27753910102</v>
      </c>
      <c r="AD147" s="111">
        <v>3194069.6819560002</v>
      </c>
      <c r="AE147" s="91"/>
      <c r="AF147" s="104">
        <v>4381632.7796607697</v>
      </c>
      <c r="AG147" s="104">
        <v>931663.21235632198</v>
      </c>
      <c r="AH147" s="110">
        <v>108880.025670193</v>
      </c>
      <c r="AI147" s="110">
        <v>207721.670851751</v>
      </c>
      <c r="AJ147" s="110">
        <f t="shared" si="63"/>
        <v>316601.69652194402</v>
      </c>
      <c r="AK147" s="111">
        <v>3133367.8707825001</v>
      </c>
      <c r="AL147" s="91"/>
      <c r="AM147" s="104">
        <v>4318784.29603553</v>
      </c>
      <c r="AN147" s="104">
        <v>931663.21235632198</v>
      </c>
      <c r="AO147" s="110">
        <v>114036.617190807</v>
      </c>
      <c r="AP147" s="110">
        <v>231411.39245131999</v>
      </c>
      <c r="AQ147" s="110">
        <f t="shared" si="64"/>
        <v>345448.00964212697</v>
      </c>
      <c r="AR147" s="111">
        <v>3041673.0740370802</v>
      </c>
    </row>
    <row r="148" spans="2:44" customFormat="1" x14ac:dyDescent="0.25">
      <c r="B148" s="108">
        <v>397</v>
      </c>
      <c r="C148" s="109" t="s">
        <v>149</v>
      </c>
      <c r="D148" s="104">
        <v>1812674.0248479601</v>
      </c>
      <c r="E148" s="104">
        <v>115301.22728219601</v>
      </c>
      <c r="F148" s="110">
        <v>28236.6449925696</v>
      </c>
      <c r="G148" s="110">
        <v>50070.834490531102</v>
      </c>
      <c r="H148" s="110">
        <f t="shared" si="59"/>
        <v>78307.479483100702</v>
      </c>
      <c r="I148" s="111">
        <v>1619065.31808266</v>
      </c>
      <c r="J148" s="91"/>
      <c r="K148" s="104">
        <v>1670704.9340564799</v>
      </c>
      <c r="L148" s="104">
        <v>58591.923107283998</v>
      </c>
      <c r="M148" s="110">
        <v>34898.671985451299</v>
      </c>
      <c r="N148" s="110">
        <v>61851.384679445502</v>
      </c>
      <c r="O148" s="110">
        <f t="shared" si="60"/>
        <v>96750.056664896809</v>
      </c>
      <c r="P148" s="111">
        <v>1515362.9542843001</v>
      </c>
      <c r="Q148" s="91"/>
      <c r="R148" s="104">
        <v>1578352.8144636301</v>
      </c>
      <c r="S148" s="104">
        <v>58894.855319144597</v>
      </c>
      <c r="T148" s="110">
        <v>44002.704836268997</v>
      </c>
      <c r="U148" s="110">
        <v>69788.699600645006</v>
      </c>
      <c r="V148" s="110">
        <f t="shared" si="61"/>
        <v>113791.404436914</v>
      </c>
      <c r="W148" s="111">
        <v>1405666.55470757</v>
      </c>
      <c r="X148" s="91"/>
      <c r="Y148" s="104">
        <v>1487414.20840664</v>
      </c>
      <c r="Z148" s="104">
        <v>58894.427155145597</v>
      </c>
      <c r="AA148" s="110">
        <v>46304.307521489303</v>
      </c>
      <c r="AB148" s="110">
        <v>80327.230236042597</v>
      </c>
      <c r="AC148" s="110">
        <f t="shared" si="62"/>
        <v>126631.5377575319</v>
      </c>
      <c r="AD148" s="111">
        <v>1301888.24349396</v>
      </c>
      <c r="AE148" s="91"/>
      <c r="AF148" s="104">
        <v>1383830.4442008601</v>
      </c>
      <c r="AG148" s="104">
        <v>58894.0469980657</v>
      </c>
      <c r="AH148" s="110">
        <v>48607.154317050597</v>
      </c>
      <c r="AI148" s="110">
        <v>82304.8129789956</v>
      </c>
      <c r="AJ148" s="110">
        <f t="shared" si="63"/>
        <v>130911.9672960462</v>
      </c>
      <c r="AK148" s="111">
        <v>1194024.4299067501</v>
      </c>
      <c r="AL148" s="91"/>
      <c r="AM148" s="104">
        <v>1318383.5842089599</v>
      </c>
      <c r="AN148" s="104">
        <v>58894.0469980657</v>
      </c>
      <c r="AO148" s="110">
        <v>50909.204103038799</v>
      </c>
      <c r="AP148" s="110">
        <v>91691.306442975896</v>
      </c>
      <c r="AQ148" s="110">
        <f t="shared" si="64"/>
        <v>142600.5105460147</v>
      </c>
      <c r="AR148" s="111">
        <v>1116889.0266648801</v>
      </c>
    </row>
    <row r="149" spans="2:44" customFormat="1" x14ac:dyDescent="0.25">
      <c r="B149" s="108">
        <v>246</v>
      </c>
      <c r="C149" s="109" t="s">
        <v>89</v>
      </c>
      <c r="D149" s="104">
        <v>2528082.1592519102</v>
      </c>
      <c r="E149" s="104">
        <v>68198.584290022394</v>
      </c>
      <c r="F149" s="110">
        <v>33883.9739910836</v>
      </c>
      <c r="G149" s="110">
        <v>61992.461750181399</v>
      </c>
      <c r="H149" s="110">
        <f t="shared" si="59"/>
        <v>95876.435741264999</v>
      </c>
      <c r="I149" s="111">
        <v>2364007.13922062</v>
      </c>
      <c r="J149" s="91"/>
      <c r="K149" s="104">
        <v>2371017.6180486698</v>
      </c>
      <c r="L149" s="104">
        <v>44517.817036195796</v>
      </c>
      <c r="M149" s="110">
        <v>41878.406382541601</v>
      </c>
      <c r="N149" s="110">
        <v>76577.904841218202</v>
      </c>
      <c r="O149" s="110">
        <f t="shared" si="60"/>
        <v>118456.31122375981</v>
      </c>
      <c r="P149" s="111">
        <v>2208043.4897887199</v>
      </c>
      <c r="Q149" s="91"/>
      <c r="R149" s="104">
        <v>2267983.5038759401</v>
      </c>
      <c r="S149" s="104">
        <v>44747.983244553303</v>
      </c>
      <c r="T149" s="110">
        <v>52803.245803522797</v>
      </c>
      <c r="U149" s="110">
        <v>86405.056648417594</v>
      </c>
      <c r="V149" s="110">
        <f t="shared" si="61"/>
        <v>139208.3024519404</v>
      </c>
      <c r="W149" s="111">
        <v>2084027.2181794399</v>
      </c>
      <c r="X149" s="91"/>
      <c r="Y149" s="104">
        <v>2154772.4906893801</v>
      </c>
      <c r="Z149" s="104">
        <v>44747.657927930202</v>
      </c>
      <c r="AA149" s="110">
        <v>55565.169025787203</v>
      </c>
      <c r="AB149" s="110">
        <v>99452.761244624198</v>
      </c>
      <c r="AC149" s="110">
        <f t="shared" si="62"/>
        <v>155017.93027041139</v>
      </c>
      <c r="AD149" s="111">
        <v>1955006.9024910401</v>
      </c>
      <c r="AE149" s="91"/>
      <c r="AF149" s="104">
        <v>2124276.3576404899</v>
      </c>
      <c r="AG149" s="104">
        <v>44747.369086696897</v>
      </c>
      <c r="AH149" s="110">
        <v>58328.585180460701</v>
      </c>
      <c r="AI149" s="110">
        <v>101901.197021614</v>
      </c>
      <c r="AJ149" s="110">
        <f t="shared" si="63"/>
        <v>160229.78220207471</v>
      </c>
      <c r="AK149" s="111">
        <v>1919299.20635172</v>
      </c>
      <c r="AL149" s="91"/>
      <c r="AM149" s="104">
        <v>2057046.9722903599</v>
      </c>
      <c r="AN149" s="104">
        <v>44747.369086696897</v>
      </c>
      <c r="AO149" s="110">
        <v>61091.044923646601</v>
      </c>
      <c r="AP149" s="110">
        <v>113522.56988178</v>
      </c>
      <c r="AQ149" s="110">
        <f t="shared" si="64"/>
        <v>174613.61480542659</v>
      </c>
      <c r="AR149" s="111">
        <v>1837685.9883982399</v>
      </c>
    </row>
    <row r="150" spans="2:44" customFormat="1" x14ac:dyDescent="0.25">
      <c r="B150" s="108">
        <v>74</v>
      </c>
      <c r="C150" s="109" t="s">
        <v>32</v>
      </c>
      <c r="D150" s="104">
        <v>10577856.1868589</v>
      </c>
      <c r="E150" s="104">
        <v>1929573.98610529</v>
      </c>
      <c r="F150" s="110">
        <v>51955.426786328098</v>
      </c>
      <c r="G150" s="110">
        <v>92988.692625272102</v>
      </c>
      <c r="H150" s="110">
        <f t="shared" si="59"/>
        <v>144944.1194116002</v>
      </c>
      <c r="I150" s="111">
        <v>8503338.0813420303</v>
      </c>
      <c r="J150" s="91"/>
      <c r="K150" s="104">
        <v>9927840.3430156391</v>
      </c>
      <c r="L150" s="104">
        <v>1946170.5806208199</v>
      </c>
      <c r="M150" s="110">
        <v>64213.5564532305</v>
      </c>
      <c r="N150" s="110">
        <v>114866.857261827</v>
      </c>
      <c r="O150" s="110">
        <f t="shared" si="60"/>
        <v>179080.41371505748</v>
      </c>
      <c r="P150" s="111">
        <v>7802589.3486797595</v>
      </c>
      <c r="Q150" s="91"/>
      <c r="R150" s="104">
        <v>9490251.7075849306</v>
      </c>
      <c r="S150" s="104">
        <v>1956232.68009426</v>
      </c>
      <c r="T150" s="110">
        <v>80964.976898734894</v>
      </c>
      <c r="U150" s="110">
        <v>129607.58497262601</v>
      </c>
      <c r="V150" s="110">
        <f t="shared" si="61"/>
        <v>210572.5618713609</v>
      </c>
      <c r="W150" s="111">
        <v>7323446.4656193098</v>
      </c>
      <c r="X150" s="91"/>
      <c r="Y150" s="104">
        <v>9036187.4050767999</v>
      </c>
      <c r="Z150" s="104">
        <v>1956218.4583357901</v>
      </c>
      <c r="AA150" s="110">
        <v>85199.925839540403</v>
      </c>
      <c r="AB150" s="110">
        <v>149179.141866936</v>
      </c>
      <c r="AC150" s="110">
        <f t="shared" si="62"/>
        <v>234379.0677064764</v>
      </c>
      <c r="AD150" s="111">
        <v>6845589.8790345304</v>
      </c>
      <c r="AE150" s="91"/>
      <c r="AF150" s="104">
        <v>8806694.8124771994</v>
      </c>
      <c r="AG150" s="104">
        <v>1956205.8311598001</v>
      </c>
      <c r="AH150" s="110">
        <v>89437.163943373205</v>
      </c>
      <c r="AI150" s="110">
        <v>152851.79553241999</v>
      </c>
      <c r="AJ150" s="110">
        <f t="shared" si="63"/>
        <v>242288.95947579318</v>
      </c>
      <c r="AK150" s="111">
        <v>6608200.0218416099</v>
      </c>
      <c r="AL150" s="91"/>
      <c r="AM150" s="104">
        <v>8619708.9148560297</v>
      </c>
      <c r="AN150" s="104">
        <v>1956205.8311598001</v>
      </c>
      <c r="AO150" s="110">
        <v>93672.935549591493</v>
      </c>
      <c r="AP150" s="110">
        <v>170283.85482266999</v>
      </c>
      <c r="AQ150" s="110">
        <f t="shared" si="64"/>
        <v>263956.79037226149</v>
      </c>
      <c r="AR150" s="111">
        <v>6399546.2933239704</v>
      </c>
    </row>
    <row r="151" spans="2:44" customFormat="1" x14ac:dyDescent="0.25">
      <c r="B151" s="108">
        <v>398</v>
      </c>
      <c r="C151" s="109" t="s">
        <v>150</v>
      </c>
      <c r="D151" s="104">
        <v>5066876.7881472697</v>
      </c>
      <c r="E151" s="104">
        <v>634275.47022732196</v>
      </c>
      <c r="F151" s="110">
        <v>166031.47255630899</v>
      </c>
      <c r="G151" s="110">
        <v>234856.05701511001</v>
      </c>
      <c r="H151" s="110">
        <f t="shared" si="59"/>
        <v>400887.529571419</v>
      </c>
      <c r="I151" s="111">
        <v>4031713.78834853</v>
      </c>
      <c r="J151" s="91"/>
      <c r="K151" s="104">
        <v>4788387.9766861899</v>
      </c>
      <c r="L151" s="104">
        <v>544122.47773765505</v>
      </c>
      <c r="M151" s="110">
        <v>205204.191274454</v>
      </c>
      <c r="N151" s="110">
        <v>290112.447186923</v>
      </c>
      <c r="O151" s="110">
        <f t="shared" si="60"/>
        <v>495316.63846137701</v>
      </c>
      <c r="P151" s="111">
        <v>3748948.8604871598</v>
      </c>
      <c r="Q151" s="91"/>
      <c r="R151" s="104">
        <v>4670030.2352797203</v>
      </c>
      <c r="S151" s="104">
        <v>546935.70210310805</v>
      </c>
      <c r="T151" s="110">
        <v>258735.90443726099</v>
      </c>
      <c r="U151" s="110">
        <v>327342.23384112102</v>
      </c>
      <c r="V151" s="110">
        <f t="shared" si="61"/>
        <v>586078.13827838202</v>
      </c>
      <c r="W151" s="111">
        <v>3537016.3948982302</v>
      </c>
      <c r="X151" s="91"/>
      <c r="Y151" s="104">
        <v>4554523.5012049396</v>
      </c>
      <c r="Z151" s="104">
        <v>546931.725895404</v>
      </c>
      <c r="AA151" s="110">
        <v>272269.328226357</v>
      </c>
      <c r="AB151" s="110">
        <v>376772.96086905699</v>
      </c>
      <c r="AC151" s="110">
        <f t="shared" si="62"/>
        <v>649042.28909541399</v>
      </c>
      <c r="AD151" s="111">
        <v>3358549.4862141199</v>
      </c>
      <c r="AE151" s="91"/>
      <c r="AF151" s="104">
        <v>4525618.0495031299</v>
      </c>
      <c r="AG151" s="104">
        <v>546928.19551098801</v>
      </c>
      <c r="AH151" s="110">
        <v>285810.06738425803</v>
      </c>
      <c r="AI151" s="110">
        <v>386048.76563957502</v>
      </c>
      <c r="AJ151" s="110">
        <f t="shared" si="63"/>
        <v>671858.83302383311</v>
      </c>
      <c r="AK151" s="111">
        <v>3306831.0209683101</v>
      </c>
      <c r="AL151" s="91"/>
      <c r="AM151" s="104">
        <v>4515501.7943518702</v>
      </c>
      <c r="AN151" s="104">
        <v>546928.19551098801</v>
      </c>
      <c r="AO151" s="110">
        <v>299346.12012586801</v>
      </c>
      <c r="AP151" s="110">
        <v>430075.88974443497</v>
      </c>
      <c r="AQ151" s="110">
        <f t="shared" si="64"/>
        <v>729422.00987030298</v>
      </c>
      <c r="AR151" s="111">
        <v>3239151.5889705699</v>
      </c>
    </row>
    <row r="152" spans="2:44" customFormat="1" x14ac:dyDescent="0.25">
      <c r="B152" s="108">
        <v>917</v>
      </c>
      <c r="C152" s="109" t="s">
        <v>294</v>
      </c>
      <c r="D152" s="104">
        <v>38980920.2986307</v>
      </c>
      <c r="E152" s="104">
        <v>7531659.0504908096</v>
      </c>
      <c r="F152" s="110">
        <v>303826.30012004898</v>
      </c>
      <c r="G152" s="110">
        <v>543626.20304005197</v>
      </c>
      <c r="H152" s="110">
        <f t="shared" si="59"/>
        <v>847452.5031601009</v>
      </c>
      <c r="I152" s="111">
        <v>30601808.744979799</v>
      </c>
      <c r="J152" s="91"/>
      <c r="K152" s="104">
        <v>36675737.029235497</v>
      </c>
      <c r="L152" s="104">
        <v>7294146.9031199804</v>
      </c>
      <c r="M152" s="110">
        <v>375509.710563456</v>
      </c>
      <c r="N152" s="110">
        <v>671529.31937683595</v>
      </c>
      <c r="O152" s="110">
        <f t="shared" si="60"/>
        <v>1047039.029940292</v>
      </c>
      <c r="P152" s="111">
        <v>28334551.096175201</v>
      </c>
      <c r="Q152" s="91"/>
      <c r="R152" s="104">
        <v>35219311.0382137</v>
      </c>
      <c r="S152" s="104">
        <v>7331859.1326870602</v>
      </c>
      <c r="T152" s="110">
        <v>473469.10403825401</v>
      </c>
      <c r="U152" s="110">
        <v>757705.88137843204</v>
      </c>
      <c r="V152" s="110">
        <f t="shared" si="61"/>
        <v>1231174.9854166862</v>
      </c>
      <c r="W152" s="111">
        <v>26656276.920109998</v>
      </c>
      <c r="X152" s="91"/>
      <c r="Y152" s="104">
        <v>33847613.853711903</v>
      </c>
      <c r="Z152" s="104">
        <v>7331805.8302702401</v>
      </c>
      <c r="AA152" s="110">
        <v>498234.34893122502</v>
      </c>
      <c r="AB152" s="110">
        <v>872124.21399131999</v>
      </c>
      <c r="AC152" s="110">
        <f t="shared" si="62"/>
        <v>1370358.562922545</v>
      </c>
      <c r="AD152" s="111">
        <v>25145449.460519101</v>
      </c>
      <c r="AE152" s="91"/>
      <c r="AF152" s="104">
        <v>33121639.191083699</v>
      </c>
      <c r="AG152" s="104">
        <v>7331758.5042662397</v>
      </c>
      <c r="AH152" s="110">
        <v>523012.980451465</v>
      </c>
      <c r="AI152" s="110">
        <v>893595.11234338104</v>
      </c>
      <c r="AJ152" s="110">
        <f t="shared" si="63"/>
        <v>1416608.092794846</v>
      </c>
      <c r="AK152" s="111">
        <v>24373272.594022602</v>
      </c>
      <c r="AL152" s="91"/>
      <c r="AM152" s="104">
        <v>32387119.347086899</v>
      </c>
      <c r="AN152" s="104">
        <v>7331758.5042662397</v>
      </c>
      <c r="AO152" s="110">
        <v>547783.03614869795</v>
      </c>
      <c r="AP152" s="110">
        <v>995505.61280945304</v>
      </c>
      <c r="AQ152" s="110">
        <f t="shared" si="64"/>
        <v>1543288.648958151</v>
      </c>
      <c r="AR152" s="111">
        <v>23512072.193862502</v>
      </c>
    </row>
    <row r="153" spans="2:44" customFormat="1" x14ac:dyDescent="0.25">
      <c r="B153" s="108">
        <v>1658</v>
      </c>
      <c r="C153" s="109" t="s">
        <v>324</v>
      </c>
      <c r="D153" s="104">
        <v>1240404.8736936699</v>
      </c>
      <c r="E153" s="104">
        <v>52766.334552274202</v>
      </c>
      <c r="F153" s="110">
        <v>12424.123796730601</v>
      </c>
      <c r="G153" s="110">
        <v>27419.742697195601</v>
      </c>
      <c r="H153" s="110">
        <f t="shared" si="59"/>
        <v>39843.866493926202</v>
      </c>
      <c r="I153" s="111">
        <v>1147794.6726474699</v>
      </c>
      <c r="J153" s="91"/>
      <c r="K153" s="104">
        <v>1158982.51596894</v>
      </c>
      <c r="L153" s="104">
        <v>38112.319468970803</v>
      </c>
      <c r="M153" s="110">
        <v>15355.4156735986</v>
      </c>
      <c r="N153" s="110">
        <v>33870.996372077301</v>
      </c>
      <c r="O153" s="110">
        <f t="shared" si="60"/>
        <v>49226.412045675897</v>
      </c>
      <c r="P153" s="111">
        <v>1071643.7844543001</v>
      </c>
      <c r="Q153" s="91"/>
      <c r="R153" s="104">
        <v>1091345.81789631</v>
      </c>
      <c r="S153" s="104">
        <v>38309.3679463648</v>
      </c>
      <c r="T153" s="110">
        <v>19361.1901279583</v>
      </c>
      <c r="U153" s="110">
        <v>38217.621209876997</v>
      </c>
      <c r="V153" s="110">
        <f t="shared" si="61"/>
        <v>57578.811337835301</v>
      </c>
      <c r="W153" s="111">
        <v>995457.63861211005</v>
      </c>
      <c r="X153" s="91"/>
      <c r="Y153" s="104">
        <v>1055170.78120312</v>
      </c>
      <c r="Z153" s="104">
        <v>38309.089438299998</v>
      </c>
      <c r="AA153" s="110">
        <v>20373.8953094553</v>
      </c>
      <c r="AB153" s="110">
        <v>43988.721319737597</v>
      </c>
      <c r="AC153" s="110">
        <f t="shared" si="62"/>
        <v>64362.616629192897</v>
      </c>
      <c r="AD153" s="111">
        <v>952499.07513562695</v>
      </c>
      <c r="AE153" s="91"/>
      <c r="AF153" s="104">
        <v>1027304.5098406899</v>
      </c>
      <c r="AG153" s="104">
        <v>38308.842157321502</v>
      </c>
      <c r="AH153" s="110">
        <v>21387.147899502299</v>
      </c>
      <c r="AI153" s="110">
        <v>45071.683298021402</v>
      </c>
      <c r="AJ153" s="110">
        <f t="shared" si="63"/>
        <v>66458.831197523701</v>
      </c>
      <c r="AK153" s="111">
        <v>922536.83648584899</v>
      </c>
      <c r="AL153" s="91"/>
      <c r="AM153" s="104">
        <v>1007781.35900069</v>
      </c>
      <c r="AN153" s="104">
        <v>38308.842157321502</v>
      </c>
      <c r="AO153" s="110">
        <v>22400.049805337101</v>
      </c>
      <c r="AP153" s="110">
        <v>50211.9059092487</v>
      </c>
      <c r="AQ153" s="110">
        <f t="shared" si="64"/>
        <v>72611.955714585798</v>
      </c>
      <c r="AR153" s="111">
        <v>896860.56112878595</v>
      </c>
    </row>
    <row r="154" spans="2:44" customFormat="1" x14ac:dyDescent="0.25">
      <c r="B154" s="108">
        <v>399</v>
      </c>
      <c r="C154" s="109" t="s">
        <v>151</v>
      </c>
      <c r="D154" s="104">
        <v>1349865.1316120999</v>
      </c>
      <c r="E154" s="104">
        <v>117451.26756760701</v>
      </c>
      <c r="F154" s="110">
        <v>46308.0977878142</v>
      </c>
      <c r="G154" s="110">
        <v>84643.5535435169</v>
      </c>
      <c r="H154" s="110">
        <f t="shared" si="59"/>
        <v>130951.6513313311</v>
      </c>
      <c r="I154" s="111">
        <v>1101462.2127131601</v>
      </c>
      <c r="J154" s="91"/>
      <c r="K154" s="104">
        <v>1326778.0221893</v>
      </c>
      <c r="L154" s="104">
        <v>131318.81579061999</v>
      </c>
      <c r="M154" s="110">
        <v>57233.822056140198</v>
      </c>
      <c r="N154" s="110">
        <v>104558.293148586</v>
      </c>
      <c r="O154" s="110">
        <f t="shared" si="60"/>
        <v>161792.1152047262</v>
      </c>
      <c r="P154" s="111">
        <v>1033667.09119395</v>
      </c>
      <c r="Q154" s="91"/>
      <c r="R154" s="104">
        <v>1302385.4690443501</v>
      </c>
      <c r="S154" s="104">
        <v>131997.760894598</v>
      </c>
      <c r="T154" s="110">
        <v>72164.435931481101</v>
      </c>
      <c r="U154" s="110">
        <v>117976.135039186</v>
      </c>
      <c r="V154" s="110">
        <f t="shared" si="61"/>
        <v>190140.57097066712</v>
      </c>
      <c r="W154" s="111">
        <v>980247.13717908505</v>
      </c>
      <c r="X154" s="91"/>
      <c r="Y154" s="104">
        <v>1256113.1637784599</v>
      </c>
      <c r="Z154" s="104">
        <v>131996.80127446001</v>
      </c>
      <c r="AA154" s="110">
        <v>75939.064335242496</v>
      </c>
      <c r="AB154" s="110">
        <v>135791.27016092901</v>
      </c>
      <c r="AC154" s="110">
        <f t="shared" si="62"/>
        <v>211730.3344961715</v>
      </c>
      <c r="AD154" s="111">
        <v>912386.028007827</v>
      </c>
      <c r="AE154" s="91"/>
      <c r="AF154" s="104">
        <v>1240142.3645398701</v>
      </c>
      <c r="AG154" s="104">
        <v>131995.94924955801</v>
      </c>
      <c r="AH154" s="110">
        <v>79715.733079963</v>
      </c>
      <c r="AI154" s="110">
        <v>139134.326702588</v>
      </c>
      <c r="AJ154" s="110">
        <f t="shared" si="63"/>
        <v>218850.05978255102</v>
      </c>
      <c r="AK154" s="111">
        <v>889296.35550775705</v>
      </c>
      <c r="AL154" s="91"/>
      <c r="AM154" s="104">
        <v>1231854.47381371</v>
      </c>
      <c r="AN154" s="104">
        <v>131995.94924955801</v>
      </c>
      <c r="AO154" s="110">
        <v>83491.094728983706</v>
      </c>
      <c r="AP154" s="110">
        <v>155001.97041550701</v>
      </c>
      <c r="AQ154" s="110">
        <f t="shared" si="64"/>
        <v>238493.06514449071</v>
      </c>
      <c r="AR154" s="111">
        <v>861365.45941965899</v>
      </c>
    </row>
    <row r="155" spans="2:44" customFormat="1" x14ac:dyDescent="0.25">
      <c r="B155" s="108">
        <v>163</v>
      </c>
      <c r="C155" s="109" t="s">
        <v>56</v>
      </c>
      <c r="D155" s="104">
        <v>4393082.1327925697</v>
      </c>
      <c r="E155" s="104">
        <v>396652.50305731501</v>
      </c>
      <c r="F155" s="110">
        <v>40660.768789300302</v>
      </c>
      <c r="G155" s="110">
        <v>81067.065365621806</v>
      </c>
      <c r="H155" s="110">
        <f t="shared" si="59"/>
        <v>121727.83415492211</v>
      </c>
      <c r="I155" s="111">
        <v>3874701.7955803401</v>
      </c>
      <c r="J155" s="91"/>
      <c r="K155" s="104">
        <v>4094106.04834279</v>
      </c>
      <c r="L155" s="104">
        <v>376769.95993561798</v>
      </c>
      <c r="M155" s="110">
        <v>50254.087659049903</v>
      </c>
      <c r="N155" s="110">
        <v>100140.337100055</v>
      </c>
      <c r="O155" s="110">
        <f t="shared" si="60"/>
        <v>150394.42475910491</v>
      </c>
      <c r="P155" s="111">
        <v>3566941.6636480601</v>
      </c>
      <c r="Q155" s="91"/>
      <c r="R155" s="104">
        <v>3836089.0882822298</v>
      </c>
      <c r="S155" s="104">
        <v>378717.93759658298</v>
      </c>
      <c r="T155" s="110">
        <v>63363.8949642273</v>
      </c>
      <c r="U155" s="110">
        <v>112991.227924854</v>
      </c>
      <c r="V155" s="110">
        <f t="shared" si="61"/>
        <v>176355.12288908131</v>
      </c>
      <c r="W155" s="111">
        <v>3281016.0277965702</v>
      </c>
      <c r="X155" s="91"/>
      <c r="Y155" s="104">
        <v>3649285.2104557999</v>
      </c>
      <c r="Z155" s="104">
        <v>378715.18432745902</v>
      </c>
      <c r="AA155" s="110">
        <v>66678.202830944705</v>
      </c>
      <c r="AB155" s="110">
        <v>130053.61085835499</v>
      </c>
      <c r="AC155" s="110">
        <f t="shared" si="62"/>
        <v>196731.81368929968</v>
      </c>
      <c r="AD155" s="111">
        <v>3073838.2124390402</v>
      </c>
      <c r="AE155" s="91"/>
      <c r="AF155" s="104">
        <v>3547908.4403797798</v>
      </c>
      <c r="AG155" s="104">
        <v>378712.739762404</v>
      </c>
      <c r="AH155" s="110">
        <v>69994.302216552896</v>
      </c>
      <c r="AI155" s="110">
        <v>133255.41148980201</v>
      </c>
      <c r="AJ155" s="110">
        <f t="shared" si="63"/>
        <v>203249.7137063549</v>
      </c>
      <c r="AK155" s="111">
        <v>2965945.98691103</v>
      </c>
      <c r="AL155" s="91"/>
      <c r="AM155" s="104">
        <v>3449928.1987701198</v>
      </c>
      <c r="AN155" s="104">
        <v>378712.739762404</v>
      </c>
      <c r="AO155" s="110">
        <v>73309.253908375904</v>
      </c>
      <c r="AP155" s="110">
        <v>148452.59138386601</v>
      </c>
      <c r="AQ155" s="110">
        <f t="shared" si="64"/>
        <v>221761.84529224189</v>
      </c>
      <c r="AR155" s="111">
        <v>2849453.6137154698</v>
      </c>
    </row>
    <row r="156" spans="2:44" customFormat="1" x14ac:dyDescent="0.25">
      <c r="B156" s="108">
        <v>530</v>
      </c>
      <c r="C156" s="109" t="s">
        <v>184</v>
      </c>
      <c r="D156" s="104">
        <v>1163483.0616623799</v>
      </c>
      <c r="E156" s="104">
        <v>1004922.65572809</v>
      </c>
      <c r="F156" s="110">
        <v>64379.550583058801</v>
      </c>
      <c r="G156" s="110">
        <v>94180.8553512371</v>
      </c>
      <c r="H156" s="110">
        <f t="shared" si="59"/>
        <v>158560.40593429591</v>
      </c>
      <c r="I156" s="111">
        <v>0</v>
      </c>
      <c r="J156" s="91"/>
      <c r="K156" s="104">
        <v>1157994.22015263</v>
      </c>
      <c r="L156" s="104">
        <v>962085.7387478</v>
      </c>
      <c r="M156" s="110">
        <v>79568.972126829001</v>
      </c>
      <c r="N156" s="110">
        <v>116339.509278005</v>
      </c>
      <c r="O156" s="110">
        <f t="shared" si="60"/>
        <v>195908.48140483402</v>
      </c>
      <c r="P156" s="111">
        <v>0</v>
      </c>
      <c r="Q156" s="91"/>
      <c r="R156" s="104">
        <v>1198655.30626</v>
      </c>
      <c r="S156" s="104">
        <v>967059.91855590697</v>
      </c>
      <c r="T156" s="110">
        <v>100326.167026693</v>
      </c>
      <c r="U156" s="110">
        <v>131269.220677404</v>
      </c>
      <c r="V156" s="110">
        <f t="shared" si="61"/>
        <v>231595.387704097</v>
      </c>
      <c r="W156" s="111">
        <v>0</v>
      </c>
      <c r="X156" s="91"/>
      <c r="Y156" s="104">
        <v>1223718.40417335</v>
      </c>
      <c r="Z156" s="104">
        <v>967052.88805655704</v>
      </c>
      <c r="AA156" s="110">
        <v>105573.82114899599</v>
      </c>
      <c r="AB156" s="110">
        <v>151091.694967794</v>
      </c>
      <c r="AC156" s="110">
        <f t="shared" si="62"/>
        <v>256665.51611679001</v>
      </c>
      <c r="AD156" s="111">
        <v>0</v>
      </c>
      <c r="AE156" s="91"/>
      <c r="AF156" s="104">
        <v>1232682.3916155901</v>
      </c>
      <c r="AG156" s="104">
        <v>967046.64583603095</v>
      </c>
      <c r="AH156" s="110">
        <v>110824.311842875</v>
      </c>
      <c r="AI156" s="110">
        <v>154811.43393668201</v>
      </c>
      <c r="AJ156" s="110">
        <f t="shared" si="63"/>
        <v>265635.74577955704</v>
      </c>
      <c r="AK156" s="111">
        <v>0</v>
      </c>
      <c r="AL156" s="91"/>
      <c r="AM156" s="104">
        <v>1255586.61235751</v>
      </c>
      <c r="AN156" s="104">
        <v>967046.64583603095</v>
      </c>
      <c r="AO156" s="110">
        <v>116072.985354929</v>
      </c>
      <c r="AP156" s="110">
        <v>172466.98116654999</v>
      </c>
      <c r="AQ156" s="110">
        <f t="shared" si="64"/>
        <v>288539.96652147896</v>
      </c>
      <c r="AR156" s="111">
        <v>0</v>
      </c>
    </row>
    <row r="157" spans="2:44" customFormat="1" x14ac:dyDescent="0.25">
      <c r="B157" s="108">
        <v>794</v>
      </c>
      <c r="C157" s="109" t="s">
        <v>258</v>
      </c>
      <c r="D157" s="104">
        <v>23715011.8094946</v>
      </c>
      <c r="E157" s="104">
        <v>3741685.3269436802</v>
      </c>
      <c r="F157" s="110">
        <v>91486.729775925603</v>
      </c>
      <c r="G157" s="110">
        <v>619924.61750181403</v>
      </c>
      <c r="H157" s="110">
        <f t="shared" si="59"/>
        <v>711411.34727773967</v>
      </c>
      <c r="I157" s="111">
        <v>19261915.1352732</v>
      </c>
      <c r="J157" s="91"/>
      <c r="K157" s="104">
        <v>22268683.282582</v>
      </c>
      <c r="L157" s="104">
        <v>3600325.0489331698</v>
      </c>
      <c r="M157" s="110">
        <v>113071.697232862</v>
      </c>
      <c r="N157" s="110">
        <v>765779.04841218202</v>
      </c>
      <c r="O157" s="110">
        <f t="shared" si="60"/>
        <v>878850.74564504402</v>
      </c>
      <c r="P157" s="111">
        <v>17789507.488003701</v>
      </c>
      <c r="Q157" s="91"/>
      <c r="R157" s="104">
        <v>21358362.648337401</v>
      </c>
      <c r="S157" s="104">
        <v>3618939.4649251802</v>
      </c>
      <c r="T157" s="110">
        <v>142568.76366951101</v>
      </c>
      <c r="U157" s="110">
        <v>864050.56648417597</v>
      </c>
      <c r="V157" s="110">
        <f t="shared" si="61"/>
        <v>1006619.3301536869</v>
      </c>
      <c r="W157" s="111">
        <v>16732803.8532586</v>
      </c>
      <c r="X157" s="91"/>
      <c r="Y157" s="104">
        <v>20550652.548658799</v>
      </c>
      <c r="Z157" s="104">
        <v>3618913.1553335302</v>
      </c>
      <c r="AA157" s="110">
        <v>150025.956369625</v>
      </c>
      <c r="AB157" s="110">
        <v>994527.61244624201</v>
      </c>
      <c r="AC157" s="110">
        <f t="shared" si="62"/>
        <v>1144553.568815867</v>
      </c>
      <c r="AD157" s="111">
        <v>15787185.824509401</v>
      </c>
      <c r="AE157" s="91"/>
      <c r="AF157" s="104">
        <v>20203780.762628</v>
      </c>
      <c r="AG157" s="104">
        <v>3618889.7956452901</v>
      </c>
      <c r="AH157" s="110">
        <v>157487.17998724399</v>
      </c>
      <c r="AI157" s="110">
        <v>1019011.97021614</v>
      </c>
      <c r="AJ157" s="110">
        <f t="shared" si="63"/>
        <v>1176499.150203384</v>
      </c>
      <c r="AK157" s="111">
        <v>15408391.816779399</v>
      </c>
      <c r="AL157" s="91"/>
      <c r="AM157" s="104">
        <v>19936475.592782799</v>
      </c>
      <c r="AN157" s="104">
        <v>3618889.7956452901</v>
      </c>
      <c r="AO157" s="110">
        <v>164945.82129384601</v>
      </c>
      <c r="AP157" s="110">
        <v>1135225.6988178</v>
      </c>
      <c r="AQ157" s="110">
        <f t="shared" si="64"/>
        <v>1300171.520111646</v>
      </c>
      <c r="AR157" s="111">
        <v>15017414.2770258</v>
      </c>
    </row>
    <row r="158" spans="2:44" customFormat="1" x14ac:dyDescent="0.25">
      <c r="B158" s="108">
        <v>531</v>
      </c>
      <c r="C158" s="109" t="s">
        <v>185</v>
      </c>
      <c r="D158" s="104">
        <v>1129683.2000253999</v>
      </c>
      <c r="E158" s="104">
        <v>113118.379227839</v>
      </c>
      <c r="F158" s="110">
        <v>33883.9739910836</v>
      </c>
      <c r="G158" s="110">
        <v>56031.6481203562</v>
      </c>
      <c r="H158" s="110">
        <f t="shared" si="59"/>
        <v>89915.622111439792</v>
      </c>
      <c r="I158" s="111">
        <v>926649.19868611905</v>
      </c>
      <c r="J158" s="91"/>
      <c r="K158" s="104">
        <v>1056415.5135194899</v>
      </c>
      <c r="L158" s="104">
        <v>72752.061502230004</v>
      </c>
      <c r="M158" s="110">
        <v>41878.406382541601</v>
      </c>
      <c r="N158" s="110">
        <v>69214.644760331794</v>
      </c>
      <c r="O158" s="110">
        <f t="shared" si="60"/>
        <v>111093.05114287339</v>
      </c>
      <c r="P158" s="111">
        <v>872570.40087439097</v>
      </c>
      <c r="Q158" s="91"/>
      <c r="R158" s="104">
        <v>1039794.86746162</v>
      </c>
      <c r="S158" s="104">
        <v>73128.204522283006</v>
      </c>
      <c r="T158" s="110">
        <v>52803.245803522797</v>
      </c>
      <c r="U158" s="110">
        <v>78096.8781245313</v>
      </c>
      <c r="V158" s="110">
        <f t="shared" si="61"/>
        <v>130900.12392805409</v>
      </c>
      <c r="W158" s="111">
        <v>835766.53901127796</v>
      </c>
      <c r="X158" s="91"/>
      <c r="Y158" s="104">
        <v>1023117.6776656</v>
      </c>
      <c r="Z158" s="104">
        <v>73127.672882221799</v>
      </c>
      <c r="AA158" s="110">
        <v>55565.169025787203</v>
      </c>
      <c r="AB158" s="110">
        <v>89889.995740333397</v>
      </c>
      <c r="AC158" s="110">
        <f t="shared" si="62"/>
        <v>145455.16476612061</v>
      </c>
      <c r="AD158" s="111">
        <v>804534.84001725598</v>
      </c>
      <c r="AE158" s="91"/>
      <c r="AF158" s="104">
        <v>1017120.2923777</v>
      </c>
      <c r="AG158" s="104">
        <v>73127.200851098794</v>
      </c>
      <c r="AH158" s="110">
        <v>58328.585180460701</v>
      </c>
      <c r="AI158" s="110">
        <v>92103.005000304707</v>
      </c>
      <c r="AJ158" s="110">
        <f t="shared" si="63"/>
        <v>150431.5901807654</v>
      </c>
      <c r="AK158" s="111">
        <v>793561.501345839</v>
      </c>
      <c r="AL158" s="91"/>
      <c r="AM158" s="104">
        <v>1001399.78813036</v>
      </c>
      <c r="AN158" s="104">
        <v>73127.200851098794</v>
      </c>
      <c r="AO158" s="110">
        <v>61091.044923646601</v>
      </c>
      <c r="AP158" s="110">
        <v>102606.93816237801</v>
      </c>
      <c r="AQ158" s="110">
        <f t="shared" si="64"/>
        <v>163697.98308602461</v>
      </c>
      <c r="AR158" s="111">
        <v>764574.604193234</v>
      </c>
    </row>
    <row r="159" spans="2:44" customFormat="1" x14ac:dyDescent="0.25">
      <c r="B159" s="108">
        <v>164</v>
      </c>
      <c r="C159" s="109" t="s">
        <v>487</v>
      </c>
      <c r="D159" s="104">
        <v>16765422.7960943</v>
      </c>
      <c r="E159" s="104">
        <v>3211463.8711627</v>
      </c>
      <c r="F159" s="110">
        <v>146830.55396136199</v>
      </c>
      <c r="G159" s="110">
        <v>342150.70235196198</v>
      </c>
      <c r="H159" s="110">
        <f t="shared" si="59"/>
        <v>488981.25631332397</v>
      </c>
      <c r="I159" s="111">
        <v>13064977.668618301</v>
      </c>
      <c r="J159" s="91"/>
      <c r="K159" s="104">
        <v>15752720.1246069</v>
      </c>
      <c r="L159" s="104">
        <v>3091647.9919635202</v>
      </c>
      <c r="M159" s="110">
        <v>181473.09432434701</v>
      </c>
      <c r="N159" s="110">
        <v>422651.12864287698</v>
      </c>
      <c r="O159" s="110">
        <f t="shared" si="60"/>
        <v>604124.22296722396</v>
      </c>
      <c r="P159" s="111">
        <v>12056947.909676099</v>
      </c>
      <c r="Q159" s="91"/>
      <c r="R159" s="104">
        <v>15141734.5223334</v>
      </c>
      <c r="S159" s="104">
        <v>3107632.4436563798</v>
      </c>
      <c r="T159" s="110">
        <v>228814.06514859901</v>
      </c>
      <c r="U159" s="110">
        <v>476889.44727107399</v>
      </c>
      <c r="V159" s="110">
        <f t="shared" si="61"/>
        <v>705703.51241967303</v>
      </c>
      <c r="W159" s="111">
        <v>11328398.5662573</v>
      </c>
      <c r="X159" s="91"/>
      <c r="Y159" s="104">
        <v>14595648.3531841</v>
      </c>
      <c r="Z159" s="104">
        <v>3107609.8512528902</v>
      </c>
      <c r="AA159" s="110">
        <v>240782.39911174501</v>
      </c>
      <c r="AB159" s="110">
        <v>548902.73994629097</v>
      </c>
      <c r="AC159" s="110">
        <f t="shared" si="62"/>
        <v>789685.13905803603</v>
      </c>
      <c r="AD159" s="111">
        <v>10698353.3628732</v>
      </c>
      <c r="AE159" s="91"/>
      <c r="AF159" s="104">
        <v>14304477.7365063</v>
      </c>
      <c r="AG159" s="104">
        <v>3107589.7919715</v>
      </c>
      <c r="AH159" s="110">
        <v>252757.20244866301</v>
      </c>
      <c r="AI159" s="110">
        <v>562416.22202313703</v>
      </c>
      <c r="AJ159" s="110">
        <f t="shared" si="63"/>
        <v>815173.42447179998</v>
      </c>
      <c r="AK159" s="111">
        <v>10381714.520063</v>
      </c>
      <c r="AL159" s="91"/>
      <c r="AM159" s="104">
        <v>14041388.865398601</v>
      </c>
      <c r="AN159" s="104">
        <v>3107589.7919715</v>
      </c>
      <c r="AO159" s="110">
        <v>264727.86133580201</v>
      </c>
      <c r="AP159" s="110">
        <v>626557.26069366897</v>
      </c>
      <c r="AQ159" s="110">
        <f t="shared" si="64"/>
        <v>891285.12202947098</v>
      </c>
      <c r="AR159" s="111">
        <v>10042513.9513977</v>
      </c>
    </row>
    <row r="160" spans="2:44" customFormat="1" x14ac:dyDescent="0.25">
      <c r="B160" s="108">
        <v>63</v>
      </c>
      <c r="C160" s="109" t="s">
        <v>488</v>
      </c>
      <c r="D160" s="104">
        <v>1611637.4624409201</v>
      </c>
      <c r="E160" s="104">
        <v>354070.36615546601</v>
      </c>
      <c r="F160" s="110">
        <v>24848.247593461299</v>
      </c>
      <c r="G160" s="110">
        <v>30996.2308750907</v>
      </c>
      <c r="H160" s="110">
        <f t="shared" si="59"/>
        <v>55844.478468551999</v>
      </c>
      <c r="I160" s="111">
        <v>1201722.6178168999</v>
      </c>
      <c r="J160" s="91"/>
      <c r="K160" s="104">
        <v>1569927.0115227799</v>
      </c>
      <c r="L160" s="104">
        <v>380319.77525633998</v>
      </c>
      <c r="M160" s="110">
        <v>30710.8313471972</v>
      </c>
      <c r="N160" s="110">
        <v>38288.952420609101</v>
      </c>
      <c r="O160" s="110">
        <f t="shared" si="60"/>
        <v>68999.783767806308</v>
      </c>
      <c r="P160" s="111">
        <v>1120607.4524986399</v>
      </c>
      <c r="Q160" s="91"/>
      <c r="R160" s="104">
        <v>1531284.46047973</v>
      </c>
      <c r="S160" s="104">
        <v>382286.10618768301</v>
      </c>
      <c r="T160" s="110">
        <v>38722.380255916702</v>
      </c>
      <c r="U160" s="110">
        <v>43202.528324208797</v>
      </c>
      <c r="V160" s="110">
        <f t="shared" si="61"/>
        <v>81924.908580125499</v>
      </c>
      <c r="W160" s="111">
        <v>1067073.44571192</v>
      </c>
      <c r="X160" s="91"/>
      <c r="Y160" s="104">
        <v>1501580.6662175499</v>
      </c>
      <c r="Z160" s="104">
        <v>382283.32697807101</v>
      </c>
      <c r="AA160" s="110">
        <v>40747.7906189106</v>
      </c>
      <c r="AB160" s="110">
        <v>49726.380622312099</v>
      </c>
      <c r="AC160" s="110">
        <f t="shared" si="62"/>
        <v>90474.171241222706</v>
      </c>
      <c r="AD160" s="111">
        <v>1028823.16799826</v>
      </c>
      <c r="AE160" s="91"/>
      <c r="AF160" s="104">
        <v>1456987.02128699</v>
      </c>
      <c r="AG160" s="104">
        <v>382280.85938104498</v>
      </c>
      <c r="AH160" s="110">
        <v>42774.295799004503</v>
      </c>
      <c r="AI160" s="110">
        <v>50950.598510806798</v>
      </c>
      <c r="AJ160" s="110">
        <f t="shared" si="63"/>
        <v>93724.894309811294</v>
      </c>
      <c r="AK160" s="111">
        <v>980981.26759612898</v>
      </c>
      <c r="AL160" s="91"/>
      <c r="AM160" s="104">
        <v>1453425.3099050301</v>
      </c>
      <c r="AN160" s="104">
        <v>382280.85938104498</v>
      </c>
      <c r="AO160" s="110">
        <v>44800.099610674202</v>
      </c>
      <c r="AP160" s="110">
        <v>56761.284940889898</v>
      </c>
      <c r="AQ160" s="110">
        <f t="shared" si="64"/>
        <v>101561.3845515641</v>
      </c>
      <c r="AR160" s="111">
        <v>969583.06597242202</v>
      </c>
    </row>
    <row r="161" spans="2:44" customFormat="1" x14ac:dyDescent="0.25">
      <c r="B161" s="108">
        <v>252</v>
      </c>
      <c r="C161" s="109" t="s">
        <v>90</v>
      </c>
      <c r="D161" s="104">
        <v>1774890.11949383</v>
      </c>
      <c r="E161" s="104">
        <v>175839.03253748099</v>
      </c>
      <c r="F161" s="110">
        <v>21459.850194352901</v>
      </c>
      <c r="G161" s="110">
        <v>41725.6954087759</v>
      </c>
      <c r="H161" s="110">
        <f t="shared" si="59"/>
        <v>63185.545603128805</v>
      </c>
      <c r="I161" s="111">
        <v>1535865.5413532199</v>
      </c>
      <c r="J161" s="91"/>
      <c r="K161" s="104">
        <v>1619258.4397892</v>
      </c>
      <c r="L161" s="104">
        <v>129060.738983239</v>
      </c>
      <c r="M161" s="110">
        <v>26522.990708943002</v>
      </c>
      <c r="N161" s="110">
        <v>51542.8205662045</v>
      </c>
      <c r="O161" s="110">
        <f t="shared" si="60"/>
        <v>78065.811275147498</v>
      </c>
      <c r="P161" s="111">
        <v>1412131.8895308101</v>
      </c>
      <c r="Q161" s="91"/>
      <c r="R161" s="104">
        <v>1565886.1426506699</v>
      </c>
      <c r="S161" s="104">
        <v>129728.009368834</v>
      </c>
      <c r="T161" s="110">
        <v>33442.055675564399</v>
      </c>
      <c r="U161" s="110">
        <v>58157.249667204203</v>
      </c>
      <c r="V161" s="110">
        <f t="shared" si="61"/>
        <v>91599.30534276861</v>
      </c>
      <c r="W161" s="111">
        <v>1344558.8279390701</v>
      </c>
      <c r="X161" s="91"/>
      <c r="Y161" s="104">
        <v>1508639.1429959401</v>
      </c>
      <c r="Z161" s="104">
        <v>129727.066249729</v>
      </c>
      <c r="AA161" s="110">
        <v>35191.273716331903</v>
      </c>
      <c r="AB161" s="110">
        <v>66939.358530035504</v>
      </c>
      <c r="AC161" s="110">
        <f t="shared" si="62"/>
        <v>102130.6322463674</v>
      </c>
      <c r="AD161" s="111">
        <v>1276781.44449984</v>
      </c>
      <c r="AE161" s="91"/>
      <c r="AF161" s="104">
        <v>1469914.1142361099</v>
      </c>
      <c r="AG161" s="104">
        <v>129726.22887571801</v>
      </c>
      <c r="AH161" s="110">
        <v>36941.437280958497</v>
      </c>
      <c r="AI161" s="110">
        <v>68587.344149162993</v>
      </c>
      <c r="AJ161" s="110">
        <f t="shared" si="63"/>
        <v>105528.78143012148</v>
      </c>
      <c r="AK161" s="111">
        <v>1234659.1039302701</v>
      </c>
      <c r="AL161" s="91"/>
      <c r="AM161" s="104">
        <v>1459328.9682772299</v>
      </c>
      <c r="AN161" s="104">
        <v>129726.22887571801</v>
      </c>
      <c r="AO161" s="110">
        <v>38690.995118309504</v>
      </c>
      <c r="AP161" s="110">
        <v>76409.422035813303</v>
      </c>
      <c r="AQ161" s="110">
        <f t="shared" si="64"/>
        <v>115100.41715412281</v>
      </c>
      <c r="AR161" s="111">
        <v>1214502.3222473899</v>
      </c>
    </row>
    <row r="162" spans="2:44" customFormat="1" x14ac:dyDescent="0.25">
      <c r="B162" s="108">
        <v>797</v>
      </c>
      <c r="C162" s="109" t="s">
        <v>260</v>
      </c>
      <c r="D162" s="104">
        <v>4494699.1035282696</v>
      </c>
      <c r="E162" s="104">
        <v>450304.70526063303</v>
      </c>
      <c r="F162" s="110">
        <v>37272.371390191904</v>
      </c>
      <c r="G162" s="110">
        <v>134714.388034048</v>
      </c>
      <c r="H162" s="110">
        <f t="shared" si="59"/>
        <v>171986.75942423989</v>
      </c>
      <c r="I162" s="111">
        <v>3872407.6388433902</v>
      </c>
      <c r="J162" s="91"/>
      <c r="K162" s="104">
        <v>4173666.5688018501</v>
      </c>
      <c r="L162" s="104">
        <v>372479.26918953803</v>
      </c>
      <c r="M162" s="110">
        <v>46066.247020795803</v>
      </c>
      <c r="N162" s="110">
        <v>166409.677828032</v>
      </c>
      <c r="O162" s="110">
        <f t="shared" si="60"/>
        <v>212475.9248488278</v>
      </c>
      <c r="P162" s="111">
        <v>3588711.3747634799</v>
      </c>
      <c r="Q162" s="91"/>
      <c r="R162" s="104">
        <v>4021904.9683815101</v>
      </c>
      <c r="S162" s="104">
        <v>374405.06310282601</v>
      </c>
      <c r="T162" s="110">
        <v>58083.570383874998</v>
      </c>
      <c r="U162" s="110">
        <v>187764.83463983101</v>
      </c>
      <c r="V162" s="110">
        <f t="shared" si="61"/>
        <v>245848.405023706</v>
      </c>
      <c r="W162" s="111">
        <v>3401651.5002549798</v>
      </c>
      <c r="X162" s="91"/>
      <c r="Y162" s="104">
        <v>3847864.9796042298</v>
      </c>
      <c r="Z162" s="104">
        <v>374402.341188183</v>
      </c>
      <c r="AA162" s="110">
        <v>61121.6859283659</v>
      </c>
      <c r="AB162" s="110">
        <v>216118.500396972</v>
      </c>
      <c r="AC162" s="110">
        <f t="shared" si="62"/>
        <v>277240.18632533791</v>
      </c>
      <c r="AD162" s="111">
        <v>3196222.4520907099</v>
      </c>
      <c r="AE162" s="91"/>
      <c r="AF162" s="104">
        <v>3777562.2432890902</v>
      </c>
      <c r="AG162" s="104">
        <v>374399.92446205701</v>
      </c>
      <c r="AH162" s="110">
        <v>64161.443698506802</v>
      </c>
      <c r="AI162" s="110">
        <v>221439.13968158301</v>
      </c>
      <c r="AJ162" s="110">
        <f t="shared" si="63"/>
        <v>285600.58338008984</v>
      </c>
      <c r="AK162" s="111">
        <v>3117561.7354469402</v>
      </c>
      <c r="AL162" s="91"/>
      <c r="AM162" s="104">
        <v>3690787.1642112802</v>
      </c>
      <c r="AN162" s="104">
        <v>374399.92446205701</v>
      </c>
      <c r="AO162" s="110">
        <v>67200.149416011307</v>
      </c>
      <c r="AP162" s="110">
        <v>246693.276858483</v>
      </c>
      <c r="AQ162" s="110">
        <f t="shared" si="64"/>
        <v>313893.42627449433</v>
      </c>
      <c r="AR162" s="111">
        <v>3002493.8134747301</v>
      </c>
    </row>
    <row r="163" spans="2:44" customFormat="1" x14ac:dyDescent="0.25">
      <c r="B163" s="108">
        <v>534</v>
      </c>
      <c r="C163" s="109" t="s">
        <v>187</v>
      </c>
      <c r="D163" s="104">
        <v>1872815.83439836</v>
      </c>
      <c r="E163" s="104">
        <v>97514.634073820998</v>
      </c>
      <c r="F163" s="110">
        <v>27107.179192866799</v>
      </c>
      <c r="G163" s="110">
        <v>79874.902639656793</v>
      </c>
      <c r="H163" s="110">
        <f t="shared" si="59"/>
        <v>106982.08183252359</v>
      </c>
      <c r="I163" s="111">
        <v>1668319.1184920201</v>
      </c>
      <c r="J163" s="91"/>
      <c r="K163" s="104">
        <v>1773780.4279108001</v>
      </c>
      <c r="L163" s="104">
        <v>72720.905332095295</v>
      </c>
      <c r="M163" s="110">
        <v>33502.7251060333</v>
      </c>
      <c r="N163" s="110">
        <v>98667.685083877295</v>
      </c>
      <c r="O163" s="110">
        <f t="shared" si="60"/>
        <v>132170.41018991059</v>
      </c>
      <c r="P163" s="111">
        <v>1568889.1123887999</v>
      </c>
      <c r="Q163" s="91"/>
      <c r="R163" s="104">
        <v>1723328.5130914301</v>
      </c>
      <c r="S163" s="104">
        <v>73096.887268384104</v>
      </c>
      <c r="T163" s="110">
        <v>42242.5966428182</v>
      </c>
      <c r="U163" s="110">
        <v>111329.592220077</v>
      </c>
      <c r="V163" s="110">
        <f t="shared" si="61"/>
        <v>153572.18886289519</v>
      </c>
      <c r="W163" s="111">
        <v>1496659.43696015</v>
      </c>
      <c r="X163" s="91"/>
      <c r="Y163" s="104">
        <v>1677110.14401785</v>
      </c>
      <c r="Z163" s="104">
        <v>73096.355855998394</v>
      </c>
      <c r="AA163" s="110">
        <v>44452.135220629803</v>
      </c>
      <c r="AB163" s="110">
        <v>128141.05775749699</v>
      </c>
      <c r="AC163" s="110">
        <f t="shared" si="62"/>
        <v>172593.19297812681</v>
      </c>
      <c r="AD163" s="111">
        <v>1431420.5951837299</v>
      </c>
      <c r="AE163" s="91"/>
      <c r="AF163" s="104">
        <v>1644265.5175779399</v>
      </c>
      <c r="AG163" s="104">
        <v>73095.884027023407</v>
      </c>
      <c r="AH163" s="110">
        <v>46662.8681443686</v>
      </c>
      <c r="AI163" s="110">
        <v>131295.773085541</v>
      </c>
      <c r="AJ163" s="110">
        <f t="shared" si="63"/>
        <v>177958.64122990961</v>
      </c>
      <c r="AK163" s="111">
        <v>1393210.99232101</v>
      </c>
      <c r="AL163" s="91"/>
      <c r="AM163" s="104">
        <v>1631346.1229504701</v>
      </c>
      <c r="AN163" s="104">
        <v>73095.884027023407</v>
      </c>
      <c r="AO163" s="110">
        <v>48872.835938917298</v>
      </c>
      <c r="AP163" s="110">
        <v>146269.46503998499</v>
      </c>
      <c r="AQ163" s="110">
        <f t="shared" si="64"/>
        <v>195142.30097890229</v>
      </c>
      <c r="AR163" s="111">
        <v>1363107.9379445501</v>
      </c>
    </row>
    <row r="164" spans="2:44" customFormat="1" x14ac:dyDescent="0.25">
      <c r="B164" s="108">
        <v>798</v>
      </c>
      <c r="C164" s="109" t="s">
        <v>261</v>
      </c>
      <c r="D164" s="104">
        <v>1905286.4478206299</v>
      </c>
      <c r="E164" s="104">
        <v>46282.727574971403</v>
      </c>
      <c r="F164" s="110">
        <v>6776.7947982167098</v>
      </c>
      <c r="G164" s="110">
        <v>16690.2781635104</v>
      </c>
      <c r="H164" s="110">
        <f t="shared" si="59"/>
        <v>23467.07296172711</v>
      </c>
      <c r="I164" s="111">
        <v>1835536.6472839301</v>
      </c>
      <c r="J164" s="91"/>
      <c r="K164" s="104">
        <v>1724779.62826268</v>
      </c>
      <c r="L164" s="104">
        <v>37639.141687753399</v>
      </c>
      <c r="M164" s="110">
        <v>8375.6812765083196</v>
      </c>
      <c r="N164" s="110">
        <v>20617.1282264818</v>
      </c>
      <c r="O164" s="110">
        <f t="shared" si="60"/>
        <v>28992.80950299012</v>
      </c>
      <c r="P164" s="111">
        <v>1658147.6770719299</v>
      </c>
      <c r="Q164" s="91"/>
      <c r="R164" s="104">
        <v>1599004.25844102</v>
      </c>
      <c r="S164" s="104">
        <v>37833.743739355697</v>
      </c>
      <c r="T164" s="110">
        <v>10560.649160704599</v>
      </c>
      <c r="U164" s="110">
        <v>23262.8998668817</v>
      </c>
      <c r="V164" s="110">
        <f t="shared" si="61"/>
        <v>33823.549027586298</v>
      </c>
      <c r="W164" s="111">
        <v>1527346.96567408</v>
      </c>
      <c r="X164" s="91"/>
      <c r="Y164" s="104">
        <v>1480579.42105712</v>
      </c>
      <c r="Z164" s="104">
        <v>37833.468689066001</v>
      </c>
      <c r="AA164" s="110">
        <v>11113.0338051574</v>
      </c>
      <c r="AB164" s="110">
        <v>26775.743412014199</v>
      </c>
      <c r="AC164" s="110">
        <f t="shared" si="62"/>
        <v>37888.777217171599</v>
      </c>
      <c r="AD164" s="111">
        <v>1404857.1751508799</v>
      </c>
      <c r="AE164" s="91"/>
      <c r="AF164" s="104">
        <v>1430862.3414316101</v>
      </c>
      <c r="AG164" s="104">
        <v>37833.224478167402</v>
      </c>
      <c r="AH164" s="110">
        <v>11665.717036092199</v>
      </c>
      <c r="AI164" s="110">
        <v>27434.9376596652</v>
      </c>
      <c r="AJ164" s="110">
        <f t="shared" si="63"/>
        <v>39100.654695757403</v>
      </c>
      <c r="AK164" s="111">
        <v>1353928.46225769</v>
      </c>
      <c r="AL164" s="91"/>
      <c r="AM164" s="104">
        <v>1375711.29100637</v>
      </c>
      <c r="AN164" s="104">
        <v>37833.224478167402</v>
      </c>
      <c r="AO164" s="110">
        <v>12218.208984729299</v>
      </c>
      <c r="AP164" s="110">
        <v>30563.7688143253</v>
      </c>
      <c r="AQ164" s="110">
        <f t="shared" si="64"/>
        <v>42781.977799054599</v>
      </c>
      <c r="AR164" s="111">
        <v>1295096.0887291499</v>
      </c>
    </row>
    <row r="165" spans="2:44" customFormat="1" x14ac:dyDescent="0.25">
      <c r="B165" s="108">
        <v>402</v>
      </c>
      <c r="C165" s="109" t="s">
        <v>153</v>
      </c>
      <c r="D165" s="104">
        <v>10072263.0294262</v>
      </c>
      <c r="E165" s="104">
        <v>2116476.5246983701</v>
      </c>
      <c r="F165" s="110">
        <v>81321.537578600502</v>
      </c>
      <c r="G165" s="110">
        <v>185977.385250544</v>
      </c>
      <c r="H165" s="110">
        <f t="shared" si="59"/>
        <v>267298.92282914452</v>
      </c>
      <c r="I165" s="111">
        <v>7688487.5818986399</v>
      </c>
      <c r="J165" s="91"/>
      <c r="K165" s="104">
        <v>9477464.4518058207</v>
      </c>
      <c r="L165" s="104">
        <v>2049028.56332003</v>
      </c>
      <c r="M165" s="110">
        <v>100508.17531809999</v>
      </c>
      <c r="N165" s="110">
        <v>229733.71452365501</v>
      </c>
      <c r="O165" s="110">
        <f t="shared" si="60"/>
        <v>330241.88984175504</v>
      </c>
      <c r="P165" s="111">
        <v>7098193.9986440297</v>
      </c>
      <c r="Q165" s="91"/>
      <c r="R165" s="104">
        <v>9119728.0968615096</v>
      </c>
      <c r="S165" s="104">
        <v>2059622.4595762701</v>
      </c>
      <c r="T165" s="110">
        <v>126727.78992845499</v>
      </c>
      <c r="U165" s="110">
        <v>259215.169945253</v>
      </c>
      <c r="V165" s="110">
        <f t="shared" si="61"/>
        <v>385942.95987370797</v>
      </c>
      <c r="W165" s="111">
        <v>6674162.6774115302</v>
      </c>
      <c r="X165" s="91"/>
      <c r="Y165" s="104">
        <v>8766664.7868186906</v>
      </c>
      <c r="Z165" s="104">
        <v>2059607.4861769101</v>
      </c>
      <c r="AA165" s="110">
        <v>133356.405661889</v>
      </c>
      <c r="AB165" s="110">
        <v>298358.283733872</v>
      </c>
      <c r="AC165" s="110">
        <f t="shared" si="62"/>
        <v>431714.689395761</v>
      </c>
      <c r="AD165" s="111">
        <v>6275342.6112460196</v>
      </c>
      <c r="AE165" s="91"/>
      <c r="AF165" s="104">
        <v>8574915.2391046695</v>
      </c>
      <c r="AG165" s="104">
        <v>2059594.1916360599</v>
      </c>
      <c r="AH165" s="110">
        <v>139988.604433106</v>
      </c>
      <c r="AI165" s="110">
        <v>305703.59106484102</v>
      </c>
      <c r="AJ165" s="110">
        <f t="shared" si="63"/>
        <v>445692.19549794705</v>
      </c>
      <c r="AK165" s="111">
        <v>6069628.8519706596</v>
      </c>
      <c r="AL165" s="91"/>
      <c r="AM165" s="104">
        <v>8364944.1853420697</v>
      </c>
      <c r="AN165" s="104">
        <v>2059594.1916360599</v>
      </c>
      <c r="AO165" s="110">
        <v>146618.50781675201</v>
      </c>
      <c r="AP165" s="110">
        <v>340567.709645339</v>
      </c>
      <c r="AQ165" s="110">
        <f t="shared" si="64"/>
        <v>487186.21746209101</v>
      </c>
      <c r="AR165" s="111">
        <v>5818163.7762439204</v>
      </c>
    </row>
    <row r="166" spans="2:44" customFormat="1" x14ac:dyDescent="0.25">
      <c r="B166" s="108">
        <v>1735</v>
      </c>
      <c r="C166" s="109" t="s">
        <v>358</v>
      </c>
      <c r="D166" s="104">
        <v>2989492.15448573</v>
      </c>
      <c r="E166" s="104">
        <v>278374.72212489898</v>
      </c>
      <c r="F166" s="110">
        <v>35013.439790786302</v>
      </c>
      <c r="G166" s="110">
        <v>64376.787202111402</v>
      </c>
      <c r="H166" s="110">
        <f t="shared" si="59"/>
        <v>99390.226992897704</v>
      </c>
      <c r="I166" s="111">
        <v>2611727.20536794</v>
      </c>
      <c r="J166" s="91"/>
      <c r="K166" s="104">
        <v>2818045.2121009701</v>
      </c>
      <c r="L166" s="104">
        <v>303666.67235637299</v>
      </c>
      <c r="M166" s="110">
        <v>43274.353261959703</v>
      </c>
      <c r="N166" s="110">
        <v>79523.208873572701</v>
      </c>
      <c r="O166" s="110">
        <f t="shared" si="60"/>
        <v>122797.56213553241</v>
      </c>
      <c r="P166" s="111">
        <v>2391580.9776090598</v>
      </c>
      <c r="Q166" s="91"/>
      <c r="R166" s="104">
        <v>2697242.4206935698</v>
      </c>
      <c r="S166" s="104">
        <v>305236.69108671602</v>
      </c>
      <c r="T166" s="110">
        <v>54563.353996973499</v>
      </c>
      <c r="U166" s="110">
        <v>89728.328057972103</v>
      </c>
      <c r="V166" s="110">
        <f t="shared" si="61"/>
        <v>144291.68205494562</v>
      </c>
      <c r="W166" s="111">
        <v>2247714.0475519099</v>
      </c>
      <c r="X166" s="91"/>
      <c r="Y166" s="104">
        <v>2556535.8456328399</v>
      </c>
      <c r="Z166" s="104">
        <v>305234.47202425997</v>
      </c>
      <c r="AA166" s="110">
        <v>57417.341326646798</v>
      </c>
      <c r="AB166" s="110">
        <v>103277.86744633999</v>
      </c>
      <c r="AC166" s="110">
        <f t="shared" si="62"/>
        <v>160695.20877298678</v>
      </c>
      <c r="AD166" s="111">
        <v>2090606.1648355899</v>
      </c>
      <c r="AE166" s="91"/>
      <c r="AF166" s="104">
        <v>2530373.5036290302</v>
      </c>
      <c r="AG166" s="104">
        <v>305232.501769158</v>
      </c>
      <c r="AH166" s="110">
        <v>60272.8713531428</v>
      </c>
      <c r="AI166" s="110">
        <v>105820.47383013699</v>
      </c>
      <c r="AJ166" s="110">
        <f t="shared" si="63"/>
        <v>166093.3451832798</v>
      </c>
      <c r="AK166" s="111">
        <v>2059047.65667659</v>
      </c>
      <c r="AL166" s="91"/>
      <c r="AM166" s="104">
        <v>2441937.39277734</v>
      </c>
      <c r="AN166" s="104">
        <v>305232.501769158</v>
      </c>
      <c r="AO166" s="110">
        <v>63127.413087768196</v>
      </c>
      <c r="AP166" s="110">
        <v>117888.82256954099</v>
      </c>
      <c r="AQ166" s="110">
        <f t="shared" si="64"/>
        <v>181016.23565730918</v>
      </c>
      <c r="AR166" s="111">
        <v>1955688.65535088</v>
      </c>
    </row>
    <row r="167" spans="2:44" customFormat="1" x14ac:dyDescent="0.25">
      <c r="B167" s="108">
        <v>1911</v>
      </c>
      <c r="C167" s="109" t="s">
        <v>380</v>
      </c>
      <c r="D167" s="104">
        <v>3692779.9408228602</v>
      </c>
      <c r="E167" s="104">
        <v>389521.73044305103</v>
      </c>
      <c r="F167" s="110">
        <v>81321.537578600502</v>
      </c>
      <c r="G167" s="110">
        <v>129945.737130188</v>
      </c>
      <c r="H167" s="110">
        <f t="shared" si="59"/>
        <v>211267.27470878849</v>
      </c>
      <c r="I167" s="111">
        <v>3091990.9356710198</v>
      </c>
      <c r="J167" s="91"/>
      <c r="K167" s="104">
        <v>3443682.5378315002</v>
      </c>
      <c r="L167" s="104">
        <v>330862.48529575299</v>
      </c>
      <c r="M167" s="110">
        <v>100508.17531809999</v>
      </c>
      <c r="N167" s="110">
        <v>160519.069763323</v>
      </c>
      <c r="O167" s="110">
        <f t="shared" si="60"/>
        <v>261027.245081423</v>
      </c>
      <c r="P167" s="111">
        <v>2851792.8074543299</v>
      </c>
      <c r="Q167" s="91"/>
      <c r="R167" s="104">
        <v>3344925.6653989302</v>
      </c>
      <c r="S167" s="104">
        <v>332573.11193466402</v>
      </c>
      <c r="T167" s="110">
        <v>126727.78992845499</v>
      </c>
      <c r="U167" s="110">
        <v>181118.29182072199</v>
      </c>
      <c r="V167" s="110">
        <f t="shared" si="61"/>
        <v>307846.08174917696</v>
      </c>
      <c r="W167" s="111">
        <v>2704506.4717150899</v>
      </c>
      <c r="X167" s="91"/>
      <c r="Y167" s="104">
        <v>3248385.1161923702</v>
      </c>
      <c r="Z167" s="104">
        <v>332570.69413717103</v>
      </c>
      <c r="AA167" s="110">
        <v>133356.405661889</v>
      </c>
      <c r="AB167" s="110">
        <v>208468.28799353901</v>
      </c>
      <c r="AC167" s="110">
        <f t="shared" si="62"/>
        <v>341824.69365542801</v>
      </c>
      <c r="AD167" s="111">
        <v>2573989.7283997699</v>
      </c>
      <c r="AE167" s="91"/>
      <c r="AF167" s="104">
        <v>3174815.5586107899</v>
      </c>
      <c r="AG167" s="104">
        <v>332568.547429748</v>
      </c>
      <c r="AH167" s="110">
        <v>139988.604433106</v>
      </c>
      <c r="AI167" s="110">
        <v>213600.58606453601</v>
      </c>
      <c r="AJ167" s="110">
        <f t="shared" si="63"/>
        <v>353589.19049764203</v>
      </c>
      <c r="AK167" s="111">
        <v>2488657.8206834001</v>
      </c>
      <c r="AL167" s="91"/>
      <c r="AM167" s="104">
        <v>3125548.7676476301</v>
      </c>
      <c r="AN167" s="104">
        <v>332568.547429748</v>
      </c>
      <c r="AO167" s="110">
        <v>146618.50781675201</v>
      </c>
      <c r="AP167" s="110">
        <v>237960.77148296099</v>
      </c>
      <c r="AQ167" s="110">
        <f t="shared" si="64"/>
        <v>384579.27929971297</v>
      </c>
      <c r="AR167" s="111">
        <v>2408400.9409181699</v>
      </c>
    </row>
    <row r="168" spans="2:44" customFormat="1" x14ac:dyDescent="0.25">
      <c r="B168" s="108">
        <v>118</v>
      </c>
      <c r="C168" s="109" t="s">
        <v>46</v>
      </c>
      <c r="D168" s="104">
        <v>42629575.527874902</v>
      </c>
      <c r="E168" s="104">
        <v>1982292.5795545799</v>
      </c>
      <c r="F168" s="110">
        <v>76803.674379789401</v>
      </c>
      <c r="G168" s="110">
        <v>261083.63698634101</v>
      </c>
      <c r="H168" s="110">
        <f t="shared" si="59"/>
        <v>337887.31136613042</v>
      </c>
      <c r="I168" s="111">
        <v>40309395.636954203</v>
      </c>
      <c r="J168" s="91"/>
      <c r="K168" s="104">
        <v>39246076.237387702</v>
      </c>
      <c r="L168" s="104">
        <v>1816749.0438075501</v>
      </c>
      <c r="M168" s="110">
        <v>94924.387800427605</v>
      </c>
      <c r="N168" s="110">
        <v>322510.79154282302</v>
      </c>
      <c r="O168" s="110">
        <f t="shared" si="60"/>
        <v>417435.17934325064</v>
      </c>
      <c r="P168" s="111">
        <v>37011892.014236897</v>
      </c>
      <c r="Q168" s="91"/>
      <c r="R168" s="104">
        <v>36958747.484498397</v>
      </c>
      <c r="S168" s="104">
        <v>1826142.0074969099</v>
      </c>
      <c r="T168" s="110">
        <v>119687.357154652</v>
      </c>
      <c r="U168" s="110">
        <v>363898.21934622002</v>
      </c>
      <c r="V168" s="110">
        <f t="shared" si="61"/>
        <v>483585.57650087203</v>
      </c>
      <c r="W168" s="111">
        <v>34649019.9005007</v>
      </c>
      <c r="X168" s="91"/>
      <c r="Y168" s="104">
        <v>34923378.908233099</v>
      </c>
      <c r="Z168" s="104">
        <v>1826128.7314941001</v>
      </c>
      <c r="AA168" s="110">
        <v>125947.716458451</v>
      </c>
      <c r="AB168" s="110">
        <v>418849.12908793602</v>
      </c>
      <c r="AC168" s="110">
        <f t="shared" si="62"/>
        <v>544796.84554638702</v>
      </c>
      <c r="AD168" s="111">
        <v>32552453.331192601</v>
      </c>
      <c r="AE168" s="91"/>
      <c r="AF168" s="104">
        <v>33893501.344101399</v>
      </c>
      <c r="AG168" s="104">
        <v>1826116.94403305</v>
      </c>
      <c r="AH168" s="110">
        <v>132211.45974237801</v>
      </c>
      <c r="AI168" s="110">
        <v>429160.81053333502</v>
      </c>
      <c r="AJ168" s="110">
        <f t="shared" si="63"/>
        <v>561372.27027571306</v>
      </c>
      <c r="AK168" s="111">
        <v>31506012.129792701</v>
      </c>
      <c r="AL168" s="91"/>
      <c r="AM168" s="104">
        <v>32880477.602917399</v>
      </c>
      <c r="AN168" s="104">
        <v>1826116.94403305</v>
      </c>
      <c r="AO168" s="110">
        <v>138473.03516026601</v>
      </c>
      <c r="AP168" s="110">
        <v>478104.66930980299</v>
      </c>
      <c r="AQ168" s="110">
        <f t="shared" si="64"/>
        <v>616577.70447006903</v>
      </c>
      <c r="AR168" s="111">
        <v>30437782.954414301</v>
      </c>
    </row>
    <row r="169" spans="2:44" customFormat="1" x14ac:dyDescent="0.25">
      <c r="B169" s="108">
        <v>18</v>
      </c>
      <c r="C169" s="109" t="s">
        <v>14</v>
      </c>
      <c r="D169" s="104">
        <v>9088622.3297086302</v>
      </c>
      <c r="E169" s="104">
        <v>2003833.3340550801</v>
      </c>
      <c r="F169" s="110">
        <v>90357.263976222806</v>
      </c>
      <c r="G169" s="110">
        <v>149020.340745628</v>
      </c>
      <c r="H169" s="110">
        <f t="shared" si="59"/>
        <v>239377.6047218508</v>
      </c>
      <c r="I169" s="111">
        <v>6845411.3909317004</v>
      </c>
      <c r="J169" s="91"/>
      <c r="K169" s="104">
        <v>8627755.2988497801</v>
      </c>
      <c r="L169" s="104">
        <v>2014885.681294</v>
      </c>
      <c r="M169" s="110">
        <v>111675.750353444</v>
      </c>
      <c r="N169" s="110">
        <v>184081.50202215899</v>
      </c>
      <c r="O169" s="110">
        <f t="shared" si="60"/>
        <v>295757.25237560301</v>
      </c>
      <c r="P169" s="111">
        <v>6317112.3651801702</v>
      </c>
      <c r="Q169" s="91"/>
      <c r="R169" s="104">
        <v>8354580.3321777396</v>
      </c>
      <c r="S169" s="104">
        <v>2025303.05187532</v>
      </c>
      <c r="T169" s="110">
        <v>140808.65547606099</v>
      </c>
      <c r="U169" s="110">
        <v>207704.463097158</v>
      </c>
      <c r="V169" s="110">
        <f t="shared" si="61"/>
        <v>348513.11857321899</v>
      </c>
      <c r="W169" s="111">
        <v>5980764.1617291998</v>
      </c>
      <c r="X169" s="91"/>
      <c r="Y169" s="104">
        <v>8056241.4977562902</v>
      </c>
      <c r="Z169" s="104">
        <v>2025288.3279771199</v>
      </c>
      <c r="AA169" s="110">
        <v>148173.78406876599</v>
      </c>
      <c r="AB169" s="110">
        <v>239069.13760727001</v>
      </c>
      <c r="AC169" s="110">
        <f t="shared" si="62"/>
        <v>387242.92167603597</v>
      </c>
      <c r="AD169" s="111">
        <v>5643710.2481031297</v>
      </c>
      <c r="AE169" s="91"/>
      <c r="AF169" s="104">
        <v>7909318.8003667397</v>
      </c>
      <c r="AG169" s="104">
        <v>2025275.2549626799</v>
      </c>
      <c r="AH169" s="110">
        <v>155542.893814562</v>
      </c>
      <c r="AI169" s="110">
        <v>244954.800532725</v>
      </c>
      <c r="AJ169" s="110">
        <f t="shared" si="63"/>
        <v>400497.694347287</v>
      </c>
      <c r="AK169" s="111">
        <v>5483545.8510567797</v>
      </c>
      <c r="AL169" s="91"/>
      <c r="AM169" s="104">
        <v>7777397.0339175202</v>
      </c>
      <c r="AN169" s="104">
        <v>2025275.2549626799</v>
      </c>
      <c r="AO169" s="110">
        <v>162909.45312972399</v>
      </c>
      <c r="AP169" s="110">
        <v>272890.79298504803</v>
      </c>
      <c r="AQ169" s="110">
        <f t="shared" si="64"/>
        <v>435800.24611477205</v>
      </c>
      <c r="AR169" s="111">
        <v>5316321.5328400703</v>
      </c>
    </row>
    <row r="170" spans="2:44" customFormat="1" x14ac:dyDescent="0.25">
      <c r="B170" s="108">
        <v>405</v>
      </c>
      <c r="C170" s="109" t="s">
        <v>154</v>
      </c>
      <c r="D170" s="104">
        <v>8100538.7484598104</v>
      </c>
      <c r="E170" s="104">
        <v>1752340.18902405</v>
      </c>
      <c r="F170" s="110">
        <v>273330.72352807398</v>
      </c>
      <c r="G170" s="110">
        <v>404143.16410214402</v>
      </c>
      <c r="H170" s="110">
        <f t="shared" si="59"/>
        <v>677473.88763021794</v>
      </c>
      <c r="I170" s="111">
        <v>5670724.6718055401</v>
      </c>
      <c r="J170" s="91"/>
      <c r="K170" s="104">
        <v>7895763.0172061296</v>
      </c>
      <c r="L170" s="104">
        <v>1839616.72627216</v>
      </c>
      <c r="M170" s="110">
        <v>337819.14481916901</v>
      </c>
      <c r="N170" s="110">
        <v>499229.03348409501</v>
      </c>
      <c r="O170" s="110">
        <f t="shared" si="60"/>
        <v>837048.17830326408</v>
      </c>
      <c r="P170" s="111">
        <v>5219098.11263071</v>
      </c>
      <c r="Q170" s="91"/>
      <c r="R170" s="104">
        <v>7787732.9317613998</v>
      </c>
      <c r="S170" s="104">
        <v>1849127.9205513599</v>
      </c>
      <c r="T170" s="110">
        <v>425946.182815084</v>
      </c>
      <c r="U170" s="110">
        <v>563294.50391949201</v>
      </c>
      <c r="V170" s="110">
        <f t="shared" si="61"/>
        <v>989240.68673457601</v>
      </c>
      <c r="W170" s="111">
        <v>4949364.3244754598</v>
      </c>
      <c r="X170" s="91"/>
      <c r="Y170" s="104">
        <v>7643623.5795692001</v>
      </c>
      <c r="Z170" s="104">
        <v>1849114.47744159</v>
      </c>
      <c r="AA170" s="110">
        <v>448225.69680801698</v>
      </c>
      <c r="AB170" s="110">
        <v>648355.50119091501</v>
      </c>
      <c r="AC170" s="110">
        <f t="shared" si="62"/>
        <v>1096581.1979989321</v>
      </c>
      <c r="AD170" s="111">
        <v>4697927.90412868</v>
      </c>
      <c r="AE170" s="91"/>
      <c r="AF170" s="104">
        <v>7567056.5635591699</v>
      </c>
      <c r="AG170" s="104">
        <v>1849102.54161006</v>
      </c>
      <c r="AH170" s="110">
        <v>470517.25378904998</v>
      </c>
      <c r="AI170" s="110">
        <v>664317.41904475098</v>
      </c>
      <c r="AJ170" s="110">
        <f t="shared" si="63"/>
        <v>1134834.672833801</v>
      </c>
      <c r="AK170" s="111">
        <v>4583119.3491153</v>
      </c>
      <c r="AL170" s="91"/>
      <c r="AM170" s="104">
        <v>7540868.6793760899</v>
      </c>
      <c r="AN170" s="104">
        <v>1849102.54161006</v>
      </c>
      <c r="AO170" s="110">
        <v>492801.09571741603</v>
      </c>
      <c r="AP170" s="110">
        <v>740079.83057544904</v>
      </c>
      <c r="AQ170" s="110">
        <f t="shared" si="64"/>
        <v>1232880.9262928651</v>
      </c>
      <c r="AR170" s="111">
        <v>4458885.2114731604</v>
      </c>
    </row>
    <row r="171" spans="2:44" customFormat="1" x14ac:dyDescent="0.25">
      <c r="B171" s="108">
        <v>1507</v>
      </c>
      <c r="C171" s="109" t="s">
        <v>312</v>
      </c>
      <c r="D171" s="104">
        <v>4826258.3939790605</v>
      </c>
      <c r="E171" s="104">
        <v>184059.19030723599</v>
      </c>
      <c r="F171" s="110">
        <v>44049.166188408599</v>
      </c>
      <c r="G171" s="110">
        <v>76298.414461761698</v>
      </c>
      <c r="H171" s="110">
        <f t="shared" si="59"/>
        <v>120347.5806501703</v>
      </c>
      <c r="I171" s="111">
        <v>4521851.6230216501</v>
      </c>
      <c r="J171" s="91"/>
      <c r="K171" s="104">
        <v>4413646.0365635902</v>
      </c>
      <c r="L171" s="104">
        <v>105346.580563781</v>
      </c>
      <c r="M171" s="110">
        <v>54441.928297304097</v>
      </c>
      <c r="N171" s="110">
        <v>94249.729035345503</v>
      </c>
      <c r="O171" s="110">
        <f t="shared" si="60"/>
        <v>148691.6573326496</v>
      </c>
      <c r="P171" s="111">
        <v>4159607.7986671599</v>
      </c>
      <c r="Q171" s="91"/>
      <c r="R171" s="104">
        <v>4189619.9171904498</v>
      </c>
      <c r="S171" s="104">
        <v>105891.24390592299</v>
      </c>
      <c r="T171" s="110">
        <v>68644.219544579595</v>
      </c>
      <c r="U171" s="110">
        <v>106344.685105745</v>
      </c>
      <c r="V171" s="110">
        <f t="shared" si="61"/>
        <v>174988.90465032461</v>
      </c>
      <c r="W171" s="111">
        <v>3908739.7686342001</v>
      </c>
      <c r="X171" s="91"/>
      <c r="Y171" s="104">
        <v>3982443.6412196402</v>
      </c>
      <c r="Z171" s="104">
        <v>105890.474079455</v>
      </c>
      <c r="AA171" s="110">
        <v>72234.719733523394</v>
      </c>
      <c r="AB171" s="110">
        <v>122403.398454922</v>
      </c>
      <c r="AC171" s="110">
        <f t="shared" si="62"/>
        <v>194638.1181884454</v>
      </c>
      <c r="AD171" s="111">
        <v>3681915.0489517399</v>
      </c>
      <c r="AE171" s="91"/>
      <c r="AF171" s="104">
        <v>3801015.1941595902</v>
      </c>
      <c r="AG171" s="104">
        <v>105889.790568036</v>
      </c>
      <c r="AH171" s="110">
        <v>75827.160734599005</v>
      </c>
      <c r="AI171" s="110">
        <v>125416.857872755</v>
      </c>
      <c r="AJ171" s="110">
        <f t="shared" si="63"/>
        <v>201244.01860735402</v>
      </c>
      <c r="AK171" s="111">
        <v>3493881.3849841999</v>
      </c>
      <c r="AL171" s="91"/>
      <c r="AM171" s="104">
        <v>3648193.8768052398</v>
      </c>
      <c r="AN171" s="104">
        <v>105889.790568036</v>
      </c>
      <c r="AO171" s="110">
        <v>79418.358400740603</v>
      </c>
      <c r="AP171" s="110">
        <v>139720.08600834399</v>
      </c>
      <c r="AQ171" s="110">
        <f t="shared" si="64"/>
        <v>219138.44440908459</v>
      </c>
      <c r="AR171" s="111">
        <v>3323165.6418281202</v>
      </c>
    </row>
    <row r="172" spans="2:44" customFormat="1" x14ac:dyDescent="0.25">
      <c r="B172" s="108">
        <v>321</v>
      </c>
      <c r="C172" s="109" t="s">
        <v>119</v>
      </c>
      <c r="D172" s="104">
        <v>946792.86153787805</v>
      </c>
      <c r="E172" s="104">
        <v>156257.196331844</v>
      </c>
      <c r="F172" s="110">
        <v>62120.618983653199</v>
      </c>
      <c r="G172" s="110">
        <v>91796.529899307003</v>
      </c>
      <c r="H172" s="110">
        <f t="shared" si="59"/>
        <v>153917.1488829602</v>
      </c>
      <c r="I172" s="111">
        <v>636618.516323074</v>
      </c>
      <c r="J172" s="91"/>
      <c r="K172" s="104">
        <v>892801.13335434196</v>
      </c>
      <c r="L172" s="104">
        <v>127253.538666097</v>
      </c>
      <c r="M172" s="110">
        <v>76777.078367992901</v>
      </c>
      <c r="N172" s="110">
        <v>113394.20524565</v>
      </c>
      <c r="O172" s="110">
        <f t="shared" si="60"/>
        <v>190171.28361364291</v>
      </c>
      <c r="P172" s="111">
        <v>575376.31107460195</v>
      </c>
      <c r="Q172" s="91"/>
      <c r="R172" s="104">
        <v>895074.53124240995</v>
      </c>
      <c r="S172" s="104">
        <v>127911.46545687001</v>
      </c>
      <c r="T172" s="110">
        <v>96805.950639791699</v>
      </c>
      <c r="U172" s="110">
        <v>127945.94926784901</v>
      </c>
      <c r="V172" s="110">
        <f t="shared" si="61"/>
        <v>224751.89990764071</v>
      </c>
      <c r="W172" s="111">
        <v>542411.16587789904</v>
      </c>
      <c r="X172" s="91"/>
      <c r="Y172" s="104">
        <v>895457.64715029905</v>
      </c>
      <c r="Z172" s="104">
        <v>127910.535543989</v>
      </c>
      <c r="AA172" s="110">
        <v>101869.47654727699</v>
      </c>
      <c r="AB172" s="110">
        <v>147266.588766078</v>
      </c>
      <c r="AC172" s="110">
        <f t="shared" si="62"/>
        <v>249136.06531335501</v>
      </c>
      <c r="AD172" s="111">
        <v>518411.046292955</v>
      </c>
      <c r="AE172" s="91"/>
      <c r="AF172" s="104">
        <v>900901.86831026699</v>
      </c>
      <c r="AG172" s="104">
        <v>127909.70989548499</v>
      </c>
      <c r="AH172" s="110">
        <v>106935.73949751099</v>
      </c>
      <c r="AI172" s="110">
        <v>150892.15712815899</v>
      </c>
      <c r="AJ172" s="110">
        <f t="shared" si="63"/>
        <v>257827.89662566996</v>
      </c>
      <c r="AK172" s="111">
        <v>515164.261789112</v>
      </c>
      <c r="AL172" s="91"/>
      <c r="AM172" s="104">
        <v>917029.44367415202</v>
      </c>
      <c r="AN172" s="104">
        <v>127909.70989548499</v>
      </c>
      <c r="AO172" s="110">
        <v>112000.24902668501</v>
      </c>
      <c r="AP172" s="110">
        <v>168100.72847878901</v>
      </c>
      <c r="AQ172" s="110">
        <f t="shared" si="64"/>
        <v>280100.977505474</v>
      </c>
      <c r="AR172" s="111">
        <v>509018.756273192</v>
      </c>
    </row>
    <row r="173" spans="2:44" customFormat="1" x14ac:dyDescent="0.25">
      <c r="B173" s="108">
        <v>406</v>
      </c>
      <c r="C173" s="109" t="s">
        <v>155</v>
      </c>
      <c r="D173" s="104">
        <v>3019224.75153678</v>
      </c>
      <c r="E173" s="104">
        <v>672775.22829977202</v>
      </c>
      <c r="F173" s="110">
        <v>29366.1107922724</v>
      </c>
      <c r="G173" s="110">
        <v>76298.414461761698</v>
      </c>
      <c r="H173" s="110">
        <f t="shared" si="59"/>
        <v>105664.5252540341</v>
      </c>
      <c r="I173" s="111">
        <v>2240784.9979829802</v>
      </c>
      <c r="J173" s="91"/>
      <c r="K173" s="104">
        <v>2890367.0901540099</v>
      </c>
      <c r="L173" s="104">
        <v>688842.04909766302</v>
      </c>
      <c r="M173" s="110">
        <v>36294.618864869401</v>
      </c>
      <c r="N173" s="110">
        <v>94249.729035345503</v>
      </c>
      <c r="O173" s="110">
        <f t="shared" si="60"/>
        <v>130544.3479002149</v>
      </c>
      <c r="P173" s="111">
        <v>2070980.6931561399</v>
      </c>
      <c r="Q173" s="91"/>
      <c r="R173" s="104">
        <v>2769334.89942506</v>
      </c>
      <c r="S173" s="104">
        <v>692403.50321094901</v>
      </c>
      <c r="T173" s="110">
        <v>45762.813029719699</v>
      </c>
      <c r="U173" s="110">
        <v>106344.685105745</v>
      </c>
      <c r="V173" s="110">
        <f t="shared" si="61"/>
        <v>152107.4981354647</v>
      </c>
      <c r="W173" s="111">
        <v>1924823.89807865</v>
      </c>
      <c r="X173" s="91"/>
      <c r="Y173" s="104">
        <v>2690072.6673791199</v>
      </c>
      <c r="Z173" s="104">
        <v>692398.46945628105</v>
      </c>
      <c r="AA173" s="110">
        <v>48156.479822348898</v>
      </c>
      <c r="AB173" s="110">
        <v>122403.398454922</v>
      </c>
      <c r="AC173" s="110">
        <f t="shared" si="62"/>
        <v>170559.87827727091</v>
      </c>
      <c r="AD173" s="111">
        <v>1827114.3196455699</v>
      </c>
      <c r="AE173" s="91"/>
      <c r="AF173" s="104">
        <v>2665325.0306169498</v>
      </c>
      <c r="AG173" s="104">
        <v>692394.00009995897</v>
      </c>
      <c r="AH173" s="110">
        <v>50551.440489732697</v>
      </c>
      <c r="AI173" s="110">
        <v>125416.857872755</v>
      </c>
      <c r="AJ173" s="110">
        <f t="shared" si="63"/>
        <v>175968.29836248769</v>
      </c>
      <c r="AK173" s="111">
        <v>1796962.7321545</v>
      </c>
      <c r="AL173" s="91"/>
      <c r="AM173" s="104">
        <v>2616398.9638479799</v>
      </c>
      <c r="AN173" s="104">
        <v>692394.00009995897</v>
      </c>
      <c r="AO173" s="110">
        <v>52945.572267160402</v>
      </c>
      <c r="AP173" s="110">
        <v>139720.08600834399</v>
      </c>
      <c r="AQ173" s="110">
        <f t="shared" si="64"/>
        <v>192665.65827550439</v>
      </c>
      <c r="AR173" s="111">
        <v>1731339.3054725199</v>
      </c>
    </row>
    <row r="174" spans="2:44" customFormat="1" x14ac:dyDescent="0.25">
      <c r="B174" s="108">
        <v>677</v>
      </c>
      <c r="C174" s="109" t="s">
        <v>225</v>
      </c>
      <c r="D174" s="104">
        <v>4561535.6222398002</v>
      </c>
      <c r="E174" s="104">
        <v>289788.24291786598</v>
      </c>
      <c r="F174" s="110">
        <v>19200.918594947401</v>
      </c>
      <c r="G174" s="110">
        <v>100141.668981062</v>
      </c>
      <c r="H174" s="110">
        <f t="shared" si="59"/>
        <v>119342.58757600941</v>
      </c>
      <c r="I174" s="111">
        <v>4152404.7917459202</v>
      </c>
      <c r="J174" s="91"/>
      <c r="K174" s="104">
        <v>4196261.6552466797</v>
      </c>
      <c r="L174" s="104">
        <v>216909.65948142699</v>
      </c>
      <c r="M174" s="110">
        <v>23731.096950106901</v>
      </c>
      <c r="N174" s="110">
        <v>123702.769358891</v>
      </c>
      <c r="O174" s="110">
        <f t="shared" si="60"/>
        <v>147433.86630899791</v>
      </c>
      <c r="P174" s="111">
        <v>3831918.1294562598</v>
      </c>
      <c r="Q174" s="91"/>
      <c r="R174" s="104">
        <v>3933024.26087425</v>
      </c>
      <c r="S174" s="104">
        <v>218031.12673213199</v>
      </c>
      <c r="T174" s="110">
        <v>29921.839288662901</v>
      </c>
      <c r="U174" s="110">
        <v>139577.39920129001</v>
      </c>
      <c r="V174" s="110">
        <f t="shared" si="61"/>
        <v>169499.23848995293</v>
      </c>
      <c r="W174" s="111">
        <v>3545493.8956521698</v>
      </c>
      <c r="X174" s="91"/>
      <c r="Y174" s="104">
        <v>3746701.2636253098</v>
      </c>
      <c r="Z174" s="104">
        <v>218029.54165176</v>
      </c>
      <c r="AA174" s="110">
        <v>31486.929114612802</v>
      </c>
      <c r="AB174" s="110">
        <v>160654.46047208499</v>
      </c>
      <c r="AC174" s="110">
        <f t="shared" si="62"/>
        <v>192141.3895866978</v>
      </c>
      <c r="AD174" s="111">
        <v>3336530.3323868499</v>
      </c>
      <c r="AE174" s="91"/>
      <c r="AF174" s="104">
        <v>3667860.4386308398</v>
      </c>
      <c r="AG174" s="104">
        <v>218028.13429493699</v>
      </c>
      <c r="AH174" s="110">
        <v>33052.8649355944</v>
      </c>
      <c r="AI174" s="110">
        <v>164609.625957991</v>
      </c>
      <c r="AJ174" s="110">
        <f t="shared" si="63"/>
        <v>197662.4908935854</v>
      </c>
      <c r="AK174" s="111">
        <v>3252169.8134423201</v>
      </c>
      <c r="AL174" s="91"/>
      <c r="AM174" s="104">
        <v>3563554.0159638198</v>
      </c>
      <c r="AN174" s="104">
        <v>218028.13429493699</v>
      </c>
      <c r="AO174" s="110">
        <v>34618.2587900664</v>
      </c>
      <c r="AP174" s="110">
        <v>183382.612885952</v>
      </c>
      <c r="AQ174" s="110">
        <f t="shared" si="64"/>
        <v>218000.8716760184</v>
      </c>
      <c r="AR174" s="111">
        <v>3127525.0099928598</v>
      </c>
    </row>
    <row r="175" spans="2:44" customFormat="1" x14ac:dyDescent="0.25">
      <c r="B175" s="108">
        <v>353</v>
      </c>
      <c r="C175" s="109" t="s">
        <v>130</v>
      </c>
      <c r="D175" s="104">
        <v>3059536.1839505201</v>
      </c>
      <c r="E175" s="104">
        <v>271808.20293628902</v>
      </c>
      <c r="F175" s="110">
        <v>58732.221584544801</v>
      </c>
      <c r="G175" s="110">
        <v>101333.831707027</v>
      </c>
      <c r="H175" s="110">
        <f t="shared" si="59"/>
        <v>160066.05329157179</v>
      </c>
      <c r="I175" s="111">
        <v>2627661.9277226599</v>
      </c>
      <c r="J175" s="91"/>
      <c r="K175" s="104">
        <v>2909888.7292142599</v>
      </c>
      <c r="L175" s="104">
        <v>313446.19420588802</v>
      </c>
      <c r="M175" s="110">
        <v>72589.237729738801</v>
      </c>
      <c r="N175" s="110">
        <v>125175.42137506801</v>
      </c>
      <c r="O175" s="110">
        <f t="shared" si="60"/>
        <v>197764.65910480681</v>
      </c>
      <c r="P175" s="111">
        <v>2398677.8759035701</v>
      </c>
      <c r="Q175" s="91"/>
      <c r="R175" s="104">
        <v>2821789.5620969501</v>
      </c>
      <c r="S175" s="104">
        <v>315066.77506199398</v>
      </c>
      <c r="T175" s="110">
        <v>91525.626059439499</v>
      </c>
      <c r="U175" s="110">
        <v>141239.03490606701</v>
      </c>
      <c r="V175" s="110">
        <f t="shared" si="61"/>
        <v>232764.66096550651</v>
      </c>
      <c r="W175" s="111">
        <v>2273958.1260694498</v>
      </c>
      <c r="X175" s="91"/>
      <c r="Y175" s="104">
        <v>2728684.8234204398</v>
      </c>
      <c r="Z175" s="104">
        <v>315064.484535094</v>
      </c>
      <c r="AA175" s="110">
        <v>96312.959644697796</v>
      </c>
      <c r="AB175" s="110">
        <v>162567.01357294299</v>
      </c>
      <c r="AC175" s="110">
        <f t="shared" si="62"/>
        <v>258879.97321764077</v>
      </c>
      <c r="AD175" s="111">
        <v>2154740.3656676998</v>
      </c>
      <c r="AE175" s="91"/>
      <c r="AF175" s="104">
        <v>2700966.1291170502</v>
      </c>
      <c r="AG175" s="104">
        <v>315062.45082833699</v>
      </c>
      <c r="AH175" s="110">
        <v>101102.880979465</v>
      </c>
      <c r="AI175" s="110">
        <v>166569.26436225299</v>
      </c>
      <c r="AJ175" s="110">
        <f t="shared" si="63"/>
        <v>267672.14534171799</v>
      </c>
      <c r="AK175" s="111">
        <v>2118231.5329469899</v>
      </c>
      <c r="AL175" s="91"/>
      <c r="AM175" s="104">
        <v>2675627.5717235599</v>
      </c>
      <c r="AN175" s="104">
        <v>315062.45082833699</v>
      </c>
      <c r="AO175" s="110">
        <v>105891.14453432101</v>
      </c>
      <c r="AP175" s="110">
        <v>185565.73922983199</v>
      </c>
      <c r="AQ175" s="110">
        <f t="shared" si="64"/>
        <v>291456.883764153</v>
      </c>
      <c r="AR175" s="111">
        <v>2069108.2371310701</v>
      </c>
    </row>
    <row r="176" spans="2:44" customFormat="1" x14ac:dyDescent="0.25">
      <c r="B176" s="108">
        <v>1884</v>
      </c>
      <c r="C176" s="109" t="s">
        <v>369</v>
      </c>
      <c r="D176" s="104">
        <v>1255485.4801955801</v>
      </c>
      <c r="E176" s="104">
        <v>84220.048551307496</v>
      </c>
      <c r="F176" s="110">
        <v>20330.3843946501</v>
      </c>
      <c r="G176" s="110">
        <v>40533.532682810903</v>
      </c>
      <c r="H176" s="110">
        <f t="shared" si="59"/>
        <v>60863.917077461003</v>
      </c>
      <c r="I176" s="111">
        <v>1110401.5145668201</v>
      </c>
      <c r="J176" s="91"/>
      <c r="K176" s="104">
        <v>1184886.0457121099</v>
      </c>
      <c r="L176" s="104">
        <v>65658.3053441433</v>
      </c>
      <c r="M176" s="110">
        <v>25127.043829524999</v>
      </c>
      <c r="N176" s="110">
        <v>50070.168550027302</v>
      </c>
      <c r="O176" s="110">
        <f t="shared" si="60"/>
        <v>75197.212379552308</v>
      </c>
      <c r="P176" s="111">
        <v>1044030.52798841</v>
      </c>
      <c r="Q176" s="91"/>
      <c r="R176" s="104">
        <v>1141559.3267227199</v>
      </c>
      <c r="S176" s="104">
        <v>65997.772195717698</v>
      </c>
      <c r="T176" s="110">
        <v>31681.947482113599</v>
      </c>
      <c r="U176" s="110">
        <v>56495.613962426898</v>
      </c>
      <c r="V176" s="110">
        <f t="shared" si="61"/>
        <v>88177.561444540494</v>
      </c>
      <c r="W176" s="111">
        <v>987383.99308246397</v>
      </c>
      <c r="X176" s="91"/>
      <c r="Y176" s="104">
        <v>1112635.7397731999</v>
      </c>
      <c r="Z176" s="104">
        <v>65997.292393705793</v>
      </c>
      <c r="AA176" s="110">
        <v>33339.101415472302</v>
      </c>
      <c r="AB176" s="110">
        <v>65026.805429177301</v>
      </c>
      <c r="AC176" s="110">
        <f t="shared" si="62"/>
        <v>98365.906844649609</v>
      </c>
      <c r="AD176" s="111">
        <v>948272.54053484497</v>
      </c>
      <c r="AE176" s="91"/>
      <c r="AF176" s="104">
        <v>1105361.67090651</v>
      </c>
      <c r="AG176" s="104">
        <v>65996.866388408394</v>
      </c>
      <c r="AH176" s="110">
        <v>34997.151108276397</v>
      </c>
      <c r="AI176" s="110">
        <v>66627.705744901206</v>
      </c>
      <c r="AJ176" s="110">
        <f t="shared" si="63"/>
        <v>101624.8568531776</v>
      </c>
      <c r="AK176" s="111">
        <v>937739.94766492303</v>
      </c>
      <c r="AL176" s="91"/>
      <c r="AM176" s="104">
        <v>1078992.2973956401</v>
      </c>
      <c r="AN176" s="104">
        <v>65996.866388408394</v>
      </c>
      <c r="AO176" s="110">
        <v>36654.626954188003</v>
      </c>
      <c r="AP176" s="110">
        <v>74226.295691932901</v>
      </c>
      <c r="AQ176" s="110">
        <f t="shared" si="64"/>
        <v>110880.9226461209</v>
      </c>
      <c r="AR176" s="111">
        <v>902114.508361115</v>
      </c>
    </row>
    <row r="177" spans="2:44" customFormat="1" x14ac:dyDescent="0.25">
      <c r="B177" s="108">
        <v>166</v>
      </c>
      <c r="C177" s="109" t="s">
        <v>58</v>
      </c>
      <c r="D177" s="104">
        <v>6884005.06984434</v>
      </c>
      <c r="E177" s="104">
        <v>671025.72608223895</v>
      </c>
      <c r="F177" s="110">
        <v>92616.195575628401</v>
      </c>
      <c r="G177" s="110">
        <v>140675.20166387301</v>
      </c>
      <c r="H177" s="110">
        <f t="shared" si="59"/>
        <v>233291.39723950141</v>
      </c>
      <c r="I177" s="111">
        <v>5979687.9465226</v>
      </c>
      <c r="J177" s="91"/>
      <c r="K177" s="104">
        <v>6405242.1457766397</v>
      </c>
      <c r="L177" s="104">
        <v>688124.716512379</v>
      </c>
      <c r="M177" s="110">
        <v>114467.64411228</v>
      </c>
      <c r="N177" s="110">
        <v>173772.93790891799</v>
      </c>
      <c r="O177" s="110">
        <f t="shared" si="60"/>
        <v>288240.582021198</v>
      </c>
      <c r="P177" s="111">
        <v>5428876.8472430604</v>
      </c>
      <c r="Q177" s="91"/>
      <c r="R177" s="104">
        <v>6066148.8585436502</v>
      </c>
      <c r="S177" s="104">
        <v>691682.46186965902</v>
      </c>
      <c r="T177" s="110">
        <v>144328.871862962</v>
      </c>
      <c r="U177" s="110">
        <v>196073.013163717</v>
      </c>
      <c r="V177" s="110">
        <f t="shared" si="61"/>
        <v>340401.88502667903</v>
      </c>
      <c r="W177" s="111">
        <v>5034064.5116473101</v>
      </c>
      <c r="X177" s="91"/>
      <c r="Y177" s="104">
        <v>5798523.5430915998</v>
      </c>
      <c r="Z177" s="104">
        <v>691677.43335694203</v>
      </c>
      <c r="AA177" s="110">
        <v>151878.12867048499</v>
      </c>
      <c r="AB177" s="110">
        <v>225681.265901262</v>
      </c>
      <c r="AC177" s="110">
        <f t="shared" si="62"/>
        <v>377559.39457174699</v>
      </c>
      <c r="AD177" s="111">
        <v>4729286.7151629096</v>
      </c>
      <c r="AE177" s="91"/>
      <c r="AF177" s="104">
        <v>5625039.5539414398</v>
      </c>
      <c r="AG177" s="104">
        <v>691672.96865483001</v>
      </c>
      <c r="AH177" s="110">
        <v>159431.466159926</v>
      </c>
      <c r="AI177" s="110">
        <v>231237.33170289299</v>
      </c>
      <c r="AJ177" s="110">
        <f t="shared" si="63"/>
        <v>390668.79786281899</v>
      </c>
      <c r="AK177" s="111">
        <v>4542697.7874237904</v>
      </c>
      <c r="AL177" s="91"/>
      <c r="AM177" s="104">
        <v>5482379.7529499996</v>
      </c>
      <c r="AN177" s="104">
        <v>691672.96865483001</v>
      </c>
      <c r="AO177" s="110">
        <v>166982.189457967</v>
      </c>
      <c r="AP177" s="110">
        <v>257608.90857788501</v>
      </c>
      <c r="AQ177" s="110">
        <f t="shared" si="64"/>
        <v>424591.09803585202</v>
      </c>
      <c r="AR177" s="111">
        <v>4366115.68625932</v>
      </c>
    </row>
    <row r="178" spans="2:44" customFormat="1" x14ac:dyDescent="0.25">
      <c r="B178" s="108">
        <v>678</v>
      </c>
      <c r="C178" s="109" t="s">
        <v>226</v>
      </c>
      <c r="D178" s="104">
        <v>673012.51357921003</v>
      </c>
      <c r="E178" s="104">
        <v>37720.038428570399</v>
      </c>
      <c r="F178" s="110">
        <v>10165.192197325099</v>
      </c>
      <c r="G178" s="110">
        <v>33380.556327020699</v>
      </c>
      <c r="H178" s="110">
        <f t="shared" si="59"/>
        <v>43545.7485243458</v>
      </c>
      <c r="I178" s="111">
        <v>591746.72662629397</v>
      </c>
      <c r="J178" s="91"/>
      <c r="K178" s="104">
        <v>640992.06563981005</v>
      </c>
      <c r="L178" s="104">
        <v>30760.466339310999</v>
      </c>
      <c r="M178" s="110">
        <v>12563.521914762499</v>
      </c>
      <c r="N178" s="110">
        <v>41234.2564529636</v>
      </c>
      <c r="O178" s="110">
        <f t="shared" si="60"/>
        <v>53797.778367726103</v>
      </c>
      <c r="P178" s="111">
        <v>556433.82093277294</v>
      </c>
      <c r="Q178" s="91"/>
      <c r="R178" s="104">
        <v>625303.25911569304</v>
      </c>
      <c r="S178" s="104">
        <v>30919.504234158201</v>
      </c>
      <c r="T178" s="110">
        <v>15840.9737410568</v>
      </c>
      <c r="U178" s="110">
        <v>46525.799733763299</v>
      </c>
      <c r="V178" s="110">
        <f t="shared" si="61"/>
        <v>62366.773474820096</v>
      </c>
      <c r="W178" s="111">
        <v>532016.981406715</v>
      </c>
      <c r="X178" s="91"/>
      <c r="Y178" s="104">
        <v>610698.41140721994</v>
      </c>
      <c r="Z178" s="104">
        <v>30919.279450201899</v>
      </c>
      <c r="AA178" s="110">
        <v>16669.550707736202</v>
      </c>
      <c r="AB178" s="110">
        <v>53551.486824028398</v>
      </c>
      <c r="AC178" s="110">
        <f t="shared" si="62"/>
        <v>70221.037531764596</v>
      </c>
      <c r="AD178" s="111">
        <v>509558.09442525299</v>
      </c>
      <c r="AE178" s="91"/>
      <c r="AF178" s="104">
        <v>605699.170434481</v>
      </c>
      <c r="AG178" s="104">
        <v>30919.079869637899</v>
      </c>
      <c r="AH178" s="110">
        <v>17498.575554138199</v>
      </c>
      <c r="AI178" s="110">
        <v>54869.8753193304</v>
      </c>
      <c r="AJ178" s="110">
        <f t="shared" si="63"/>
        <v>72368.450873468595</v>
      </c>
      <c r="AK178" s="111">
        <v>502411.63969137397</v>
      </c>
      <c r="AL178" s="91"/>
      <c r="AM178" s="104">
        <v>564005.694107597</v>
      </c>
      <c r="AN178" s="104">
        <v>30919.079869637899</v>
      </c>
      <c r="AO178" s="110">
        <v>18327.313477094001</v>
      </c>
      <c r="AP178" s="110">
        <v>61127.5376286506</v>
      </c>
      <c r="AQ178" s="110">
        <f t="shared" si="64"/>
        <v>79454.851105744601</v>
      </c>
      <c r="AR178" s="111">
        <v>453631.76313221402</v>
      </c>
    </row>
    <row r="179" spans="2:44" customFormat="1" x14ac:dyDescent="0.25">
      <c r="B179" s="108">
        <v>537</v>
      </c>
      <c r="C179" s="109" t="s">
        <v>188</v>
      </c>
      <c r="D179" s="104">
        <v>7260172.15223026</v>
      </c>
      <c r="E179" s="104">
        <v>585175.76756158995</v>
      </c>
      <c r="F179" s="110">
        <v>76803.674379789401</v>
      </c>
      <c r="G179" s="110">
        <v>176440.08344282399</v>
      </c>
      <c r="H179" s="110">
        <f t="shared" si="59"/>
        <v>253243.75782261341</v>
      </c>
      <c r="I179" s="111">
        <v>6421752.6268460602</v>
      </c>
      <c r="J179" s="91"/>
      <c r="K179" s="104">
        <v>6812230.9558440698</v>
      </c>
      <c r="L179" s="104">
        <v>577990.01978835196</v>
      </c>
      <c r="M179" s="110">
        <v>94924.387800427605</v>
      </c>
      <c r="N179" s="110">
        <v>217952.498394236</v>
      </c>
      <c r="O179" s="110">
        <f t="shared" si="60"/>
        <v>312876.88619466359</v>
      </c>
      <c r="P179" s="111">
        <v>5921364.0498610502</v>
      </c>
      <c r="Q179" s="91"/>
      <c r="R179" s="104">
        <v>6489028.2440908002</v>
      </c>
      <c r="S179" s="104">
        <v>580978.34626480599</v>
      </c>
      <c r="T179" s="110">
        <v>119687.357154652</v>
      </c>
      <c r="U179" s="110">
        <v>245922.08430703499</v>
      </c>
      <c r="V179" s="110">
        <f t="shared" si="61"/>
        <v>365609.44146168698</v>
      </c>
      <c r="W179" s="111">
        <v>5542440.4563643001</v>
      </c>
      <c r="X179" s="91"/>
      <c r="Y179" s="104">
        <v>6183999.6903432999</v>
      </c>
      <c r="Z179" s="104">
        <v>580974.12256800302</v>
      </c>
      <c r="AA179" s="110">
        <v>125947.716458451</v>
      </c>
      <c r="AB179" s="110">
        <v>283057.85892700701</v>
      </c>
      <c r="AC179" s="110">
        <f t="shared" si="62"/>
        <v>409005.57538545801</v>
      </c>
      <c r="AD179" s="111">
        <v>5194019.9923898298</v>
      </c>
      <c r="AE179" s="91"/>
      <c r="AF179" s="104">
        <v>6001302.8634366402</v>
      </c>
      <c r="AG179" s="104">
        <v>580970.37244364305</v>
      </c>
      <c r="AH179" s="110">
        <v>132211.45974237801</v>
      </c>
      <c r="AI179" s="110">
        <v>290026.48383074702</v>
      </c>
      <c r="AJ179" s="110">
        <f t="shared" si="63"/>
        <v>422237.94357312506</v>
      </c>
      <c r="AK179" s="111">
        <v>4998094.5474198703</v>
      </c>
      <c r="AL179" s="91"/>
      <c r="AM179" s="104">
        <v>5913266.0614340296</v>
      </c>
      <c r="AN179" s="104">
        <v>580970.37244364305</v>
      </c>
      <c r="AO179" s="110">
        <v>138473.03516026601</v>
      </c>
      <c r="AP179" s="110">
        <v>323102.69889429602</v>
      </c>
      <c r="AQ179" s="110">
        <f t="shared" si="64"/>
        <v>461575.73405456205</v>
      </c>
      <c r="AR179" s="111">
        <v>4870719.9549358301</v>
      </c>
    </row>
    <row r="180" spans="2:44" customFormat="1" x14ac:dyDescent="0.25">
      <c r="B180" s="108">
        <v>928</v>
      </c>
      <c r="C180" s="109" t="s">
        <v>295</v>
      </c>
      <c r="D180" s="104">
        <v>25993082.089841802</v>
      </c>
      <c r="E180" s="104">
        <v>3228406.9876983301</v>
      </c>
      <c r="F180" s="110">
        <v>133276.96436492901</v>
      </c>
      <c r="G180" s="110">
        <v>244393.35882282999</v>
      </c>
      <c r="H180" s="110">
        <f t="shared" si="59"/>
        <v>377670.32318775903</v>
      </c>
      <c r="I180" s="111">
        <v>22387004.778955702</v>
      </c>
      <c r="J180" s="91"/>
      <c r="K180" s="104">
        <v>23839930.129601698</v>
      </c>
      <c r="L180" s="104">
        <v>3057400.9082367201</v>
      </c>
      <c r="M180" s="110">
        <v>164721.73177133</v>
      </c>
      <c r="N180" s="110">
        <v>301893.663316341</v>
      </c>
      <c r="O180" s="110">
        <f t="shared" si="60"/>
        <v>466615.395087671</v>
      </c>
      <c r="P180" s="111">
        <v>20315913.826277301</v>
      </c>
      <c r="Q180" s="91"/>
      <c r="R180" s="104">
        <v>22404573.832485899</v>
      </c>
      <c r="S180" s="104">
        <v>3073208.2955105701</v>
      </c>
      <c r="T180" s="110">
        <v>207692.76682718901</v>
      </c>
      <c r="U180" s="110">
        <v>340635.319479339</v>
      </c>
      <c r="V180" s="110">
        <f t="shared" si="61"/>
        <v>548328.08630652796</v>
      </c>
      <c r="W180" s="111">
        <v>18783037.450668801</v>
      </c>
      <c r="X180" s="91"/>
      <c r="Y180" s="104">
        <v>21191812.172196198</v>
      </c>
      <c r="Z180" s="104">
        <v>3073185.9533697101</v>
      </c>
      <c r="AA180" s="110">
        <v>218556.33150142999</v>
      </c>
      <c r="AB180" s="110">
        <v>392073.38567592198</v>
      </c>
      <c r="AC180" s="110">
        <f t="shared" si="62"/>
        <v>610629.71717735194</v>
      </c>
      <c r="AD180" s="111">
        <v>17507996.5016491</v>
      </c>
      <c r="AE180" s="91"/>
      <c r="AF180" s="104">
        <v>20568235.664641701</v>
      </c>
      <c r="AG180" s="104">
        <v>3073166.1162908101</v>
      </c>
      <c r="AH180" s="110">
        <v>229425.76837647901</v>
      </c>
      <c r="AI180" s="110">
        <v>401725.87287366902</v>
      </c>
      <c r="AJ180" s="110">
        <f t="shared" si="63"/>
        <v>631151.64125014807</v>
      </c>
      <c r="AK180" s="111">
        <v>16863917.9071007</v>
      </c>
      <c r="AL180" s="91"/>
      <c r="AM180" s="104">
        <v>19761788.886840601</v>
      </c>
      <c r="AN180" s="104">
        <v>3073166.1162908101</v>
      </c>
      <c r="AO180" s="110">
        <v>240291.44336634301</v>
      </c>
      <c r="AP180" s="110">
        <v>447540.90049547801</v>
      </c>
      <c r="AQ180" s="110">
        <f t="shared" si="64"/>
        <v>687832.34386182099</v>
      </c>
      <c r="AR180" s="111">
        <v>16000790.4266879</v>
      </c>
    </row>
    <row r="181" spans="2:44" customFormat="1" x14ac:dyDescent="0.25">
      <c r="B181" s="108">
        <v>1598</v>
      </c>
      <c r="C181" s="109" t="s">
        <v>317</v>
      </c>
      <c r="D181" s="104">
        <v>1007777.88566342</v>
      </c>
      <c r="E181" s="104">
        <v>69030.671500365104</v>
      </c>
      <c r="F181" s="110">
        <v>35013.439790786302</v>
      </c>
      <c r="G181" s="110">
        <v>52455.1599424612</v>
      </c>
      <c r="H181" s="110">
        <f t="shared" si="59"/>
        <v>87468.599733247509</v>
      </c>
      <c r="I181" s="111">
        <v>851278.61442980799</v>
      </c>
      <c r="J181" s="91"/>
      <c r="K181" s="104">
        <v>957739.53025556298</v>
      </c>
      <c r="L181" s="104">
        <v>56151.733557865002</v>
      </c>
      <c r="M181" s="110">
        <v>43274.353261959703</v>
      </c>
      <c r="N181" s="110">
        <v>64796.688711800001</v>
      </c>
      <c r="O181" s="110">
        <f t="shared" si="60"/>
        <v>108071.04197375971</v>
      </c>
      <c r="P181" s="111">
        <v>793516.75472393795</v>
      </c>
      <c r="Q181" s="91"/>
      <c r="R181" s="104">
        <v>936566.42849064595</v>
      </c>
      <c r="S181" s="104">
        <v>56442.0494912633</v>
      </c>
      <c r="T181" s="110">
        <v>54563.353996973499</v>
      </c>
      <c r="U181" s="110">
        <v>73111.971010199501</v>
      </c>
      <c r="V181" s="110">
        <f t="shared" si="61"/>
        <v>127675.325007173</v>
      </c>
      <c r="W181" s="111">
        <v>752449.05399220902</v>
      </c>
      <c r="X181" s="91"/>
      <c r="Y181" s="104">
        <v>906972.20256606594</v>
      </c>
      <c r="Z181" s="104">
        <v>56441.639159095997</v>
      </c>
      <c r="AA181" s="110">
        <v>57417.341326646798</v>
      </c>
      <c r="AB181" s="110">
        <v>84152.336437758902</v>
      </c>
      <c r="AC181" s="110">
        <f t="shared" si="62"/>
        <v>141569.6777644057</v>
      </c>
      <c r="AD181" s="111">
        <v>708960.88564256497</v>
      </c>
      <c r="AE181" s="91"/>
      <c r="AF181" s="104">
        <v>906700.84170925501</v>
      </c>
      <c r="AG181" s="104">
        <v>56441.274834494099</v>
      </c>
      <c r="AH181" s="110">
        <v>60272.8713531428</v>
      </c>
      <c r="AI181" s="110">
        <v>86224.089787519202</v>
      </c>
      <c r="AJ181" s="110">
        <f t="shared" si="63"/>
        <v>146496.961140662</v>
      </c>
      <c r="AK181" s="111">
        <v>703762.60573409905</v>
      </c>
      <c r="AL181" s="91"/>
      <c r="AM181" s="104">
        <v>884262.15715746605</v>
      </c>
      <c r="AN181" s="104">
        <v>56441.274834494099</v>
      </c>
      <c r="AO181" s="110">
        <v>63127.413087768196</v>
      </c>
      <c r="AP181" s="110">
        <v>96057.559130736699</v>
      </c>
      <c r="AQ181" s="110">
        <f t="shared" si="64"/>
        <v>159184.9722185049</v>
      </c>
      <c r="AR181" s="111">
        <v>668635.91010446695</v>
      </c>
    </row>
    <row r="182" spans="2:44" customFormat="1" x14ac:dyDescent="0.25">
      <c r="B182" s="108">
        <v>79</v>
      </c>
      <c r="C182" s="109" t="s">
        <v>489</v>
      </c>
      <c r="D182" s="104">
        <v>3194981.99868536</v>
      </c>
      <c r="E182" s="104">
        <v>445355.47758657002</v>
      </c>
      <c r="F182" s="110">
        <v>20330.3843946501</v>
      </c>
      <c r="G182" s="110">
        <v>32188.393601055701</v>
      </c>
      <c r="H182" s="110">
        <f t="shared" si="59"/>
        <v>52518.777995705801</v>
      </c>
      <c r="I182" s="111">
        <v>2697107.74310308</v>
      </c>
      <c r="J182" s="91"/>
      <c r="K182" s="104">
        <v>2983973.82011875</v>
      </c>
      <c r="L182" s="104">
        <v>439297.20123787702</v>
      </c>
      <c r="M182" s="110">
        <v>25127.043829524999</v>
      </c>
      <c r="N182" s="110">
        <v>39761.604436786401</v>
      </c>
      <c r="O182" s="110">
        <f t="shared" si="60"/>
        <v>64888.6482663114</v>
      </c>
      <c r="P182" s="111">
        <v>2479787.9706145599</v>
      </c>
      <c r="Q182" s="91"/>
      <c r="R182" s="104">
        <v>2842877.4425542299</v>
      </c>
      <c r="S182" s="104">
        <v>441568.457509692</v>
      </c>
      <c r="T182" s="110">
        <v>31681.947482113599</v>
      </c>
      <c r="U182" s="110">
        <v>44864.164028986102</v>
      </c>
      <c r="V182" s="110">
        <f t="shared" si="61"/>
        <v>76546.111511099705</v>
      </c>
      <c r="W182" s="111">
        <v>2324762.8735334398</v>
      </c>
      <c r="X182" s="91"/>
      <c r="Y182" s="104">
        <v>2736862.5786375999</v>
      </c>
      <c r="Z182" s="104">
        <v>441565.247318996</v>
      </c>
      <c r="AA182" s="110">
        <v>33339.101415472302</v>
      </c>
      <c r="AB182" s="110">
        <v>51638.933723170201</v>
      </c>
      <c r="AC182" s="110">
        <f t="shared" si="62"/>
        <v>84978.035138642503</v>
      </c>
      <c r="AD182" s="111">
        <v>2210319.29617996</v>
      </c>
      <c r="AE182" s="91"/>
      <c r="AF182" s="104">
        <v>2671366.3368317201</v>
      </c>
      <c r="AG182" s="104">
        <v>441562.39706366399</v>
      </c>
      <c r="AH182" s="110">
        <v>34997.151108276397</v>
      </c>
      <c r="AI182" s="110">
        <v>52910.236915068599</v>
      </c>
      <c r="AJ182" s="110">
        <f t="shared" si="63"/>
        <v>87907.388023345004</v>
      </c>
      <c r="AK182" s="111">
        <v>2141896.5517447102</v>
      </c>
      <c r="AL182" s="91"/>
      <c r="AM182" s="104">
        <v>2611377.7925669998</v>
      </c>
      <c r="AN182" s="104">
        <v>441562.39706366399</v>
      </c>
      <c r="AO182" s="110">
        <v>36654.626954188003</v>
      </c>
      <c r="AP182" s="110">
        <v>58944.4112847703</v>
      </c>
      <c r="AQ182" s="110">
        <f t="shared" si="64"/>
        <v>95599.03823895831</v>
      </c>
      <c r="AR182" s="111">
        <v>2074216.35726438</v>
      </c>
    </row>
    <row r="183" spans="2:44" customFormat="1" x14ac:dyDescent="0.25">
      <c r="B183" s="108">
        <v>588</v>
      </c>
      <c r="C183" s="109" t="s">
        <v>201</v>
      </c>
      <c r="D183" s="104">
        <v>581331.50857153302</v>
      </c>
      <c r="E183" s="104">
        <v>38248.558677233799</v>
      </c>
      <c r="F183" s="110">
        <v>9035.7263976222803</v>
      </c>
      <c r="G183" s="110">
        <v>13113.7899856153</v>
      </c>
      <c r="H183" s="110">
        <f t="shared" si="59"/>
        <v>22149.51638323758</v>
      </c>
      <c r="I183" s="111">
        <v>520933.433511062</v>
      </c>
      <c r="J183" s="91"/>
      <c r="K183" s="104">
        <v>541350.95498084102</v>
      </c>
      <c r="L183" s="104">
        <v>26454.9395862495</v>
      </c>
      <c r="M183" s="110">
        <v>11167.5750353444</v>
      </c>
      <c r="N183" s="110">
        <v>16199.17217795</v>
      </c>
      <c r="O183" s="110">
        <f t="shared" si="60"/>
        <v>27366.747213294402</v>
      </c>
      <c r="P183" s="111">
        <v>487529.268181297</v>
      </c>
      <c r="Q183" s="91"/>
      <c r="R183" s="104">
        <v>514037.05784176401</v>
      </c>
      <c r="S183" s="104">
        <v>26591.717028232899</v>
      </c>
      <c r="T183" s="110">
        <v>14080.865547606099</v>
      </c>
      <c r="U183" s="110">
        <v>18277.992752549901</v>
      </c>
      <c r="V183" s="110">
        <f t="shared" si="61"/>
        <v>32358.858300156</v>
      </c>
      <c r="W183" s="111">
        <v>455086.48251337599</v>
      </c>
      <c r="X183" s="91"/>
      <c r="Y183" s="104">
        <v>493795.51864366903</v>
      </c>
      <c r="Z183" s="104">
        <v>26591.523707172099</v>
      </c>
      <c r="AA183" s="110">
        <v>14817.3784068766</v>
      </c>
      <c r="AB183" s="110">
        <v>21038.0841094397</v>
      </c>
      <c r="AC183" s="110">
        <f t="shared" si="62"/>
        <v>35855.4625163163</v>
      </c>
      <c r="AD183" s="111">
        <v>431348.53242018103</v>
      </c>
      <c r="AE183" s="91"/>
      <c r="AF183" s="104">
        <v>489450.64587312</v>
      </c>
      <c r="AG183" s="104">
        <v>26591.352061797599</v>
      </c>
      <c r="AH183" s="110">
        <v>15554.289381456199</v>
      </c>
      <c r="AI183" s="110">
        <v>21556.022446879801</v>
      </c>
      <c r="AJ183" s="110">
        <f t="shared" si="63"/>
        <v>37110.311828336002</v>
      </c>
      <c r="AK183" s="111">
        <v>425748.98198298702</v>
      </c>
      <c r="AL183" s="91"/>
      <c r="AM183" s="104">
        <v>480048.14297502098</v>
      </c>
      <c r="AN183" s="104">
        <v>26591.352061797599</v>
      </c>
      <c r="AO183" s="110">
        <v>16290.945312972401</v>
      </c>
      <c r="AP183" s="110">
        <v>24014.3897826842</v>
      </c>
      <c r="AQ183" s="110">
        <f t="shared" si="64"/>
        <v>40305.335095656599</v>
      </c>
      <c r="AR183" s="111">
        <v>413151.45581756602</v>
      </c>
    </row>
    <row r="184" spans="2:44" customFormat="1" x14ac:dyDescent="0.25">
      <c r="B184" s="108">
        <v>542</v>
      </c>
      <c r="C184" s="109" t="s">
        <v>189</v>
      </c>
      <c r="D184" s="104">
        <v>2923349.0848181299</v>
      </c>
      <c r="E184" s="104">
        <v>384659.22279640299</v>
      </c>
      <c r="F184" s="110">
        <v>44049.166188408599</v>
      </c>
      <c r="G184" s="110">
        <v>67953.275380006497</v>
      </c>
      <c r="H184" s="110">
        <f t="shared" si="59"/>
        <v>112002.44156841509</v>
      </c>
      <c r="I184" s="111">
        <v>2426687.42045331</v>
      </c>
      <c r="J184" s="91"/>
      <c r="K184" s="104">
        <v>2795731.9036342502</v>
      </c>
      <c r="L184" s="104">
        <v>391298.83194718399</v>
      </c>
      <c r="M184" s="110">
        <v>54441.928297304097</v>
      </c>
      <c r="N184" s="110">
        <v>83941.164922104494</v>
      </c>
      <c r="O184" s="110">
        <f t="shared" si="60"/>
        <v>138383.09321940859</v>
      </c>
      <c r="P184" s="111">
        <v>2266049.97846766</v>
      </c>
      <c r="Q184" s="91"/>
      <c r="R184" s="104">
        <v>2709832.24952765</v>
      </c>
      <c r="S184" s="104">
        <v>393321.92684446502</v>
      </c>
      <c r="T184" s="110">
        <v>68644.219544579595</v>
      </c>
      <c r="U184" s="110">
        <v>94713.235172303903</v>
      </c>
      <c r="V184" s="110">
        <f t="shared" si="61"/>
        <v>163357.45471688348</v>
      </c>
      <c r="W184" s="111">
        <v>2153152.8679662999</v>
      </c>
      <c r="X184" s="91"/>
      <c r="Y184" s="104">
        <v>2608640.4251528298</v>
      </c>
      <c r="Z184" s="104">
        <v>393319.06740473601</v>
      </c>
      <c r="AA184" s="110">
        <v>72234.719733523394</v>
      </c>
      <c r="AB184" s="110">
        <v>109015.526748915</v>
      </c>
      <c r="AC184" s="110">
        <f t="shared" si="62"/>
        <v>181250.24648243841</v>
      </c>
      <c r="AD184" s="111">
        <v>2034071.11126566</v>
      </c>
      <c r="AE184" s="91"/>
      <c r="AF184" s="104">
        <v>2546226.7333263298</v>
      </c>
      <c r="AG184" s="104">
        <v>393316.52857321402</v>
      </c>
      <c r="AH184" s="110">
        <v>75827.160734599005</v>
      </c>
      <c r="AI184" s="110">
        <v>111699.38904292299</v>
      </c>
      <c r="AJ184" s="110">
        <f t="shared" si="63"/>
        <v>187526.54977752198</v>
      </c>
      <c r="AK184" s="111">
        <v>1965383.6549755901</v>
      </c>
      <c r="AL184" s="91"/>
      <c r="AM184" s="104">
        <v>2465348.17535051</v>
      </c>
      <c r="AN184" s="104">
        <v>393316.52857321402</v>
      </c>
      <c r="AO184" s="110">
        <v>79418.358400740603</v>
      </c>
      <c r="AP184" s="110">
        <v>124438.20160118199</v>
      </c>
      <c r="AQ184" s="110">
        <f t="shared" si="64"/>
        <v>203856.5600019226</v>
      </c>
      <c r="AR184" s="111">
        <v>1868175.0867753699</v>
      </c>
    </row>
    <row r="185" spans="2:44" customFormat="1" x14ac:dyDescent="0.25">
      <c r="B185" s="108">
        <v>1931</v>
      </c>
      <c r="C185" s="109" t="s">
        <v>386</v>
      </c>
      <c r="D185" s="104">
        <v>3826787.6164468001</v>
      </c>
      <c r="E185" s="104">
        <v>412229.90888662299</v>
      </c>
      <c r="F185" s="110">
        <v>75674.208580086604</v>
      </c>
      <c r="G185" s="110">
        <v>137098.71348597799</v>
      </c>
      <c r="H185" s="110">
        <f t="shared" si="59"/>
        <v>212772.92206606461</v>
      </c>
      <c r="I185" s="111">
        <v>3201784.7854941101</v>
      </c>
      <c r="J185" s="91"/>
      <c r="K185" s="104">
        <v>3510700.2608683798</v>
      </c>
      <c r="L185" s="104">
        <v>299869.23112648801</v>
      </c>
      <c r="M185" s="110">
        <v>93528.440921009606</v>
      </c>
      <c r="N185" s="110">
        <v>169354.981860386</v>
      </c>
      <c r="O185" s="110">
        <f t="shared" si="60"/>
        <v>262883.42278139561</v>
      </c>
      <c r="P185" s="111">
        <v>2947947.6069604899</v>
      </c>
      <c r="Q185" s="91"/>
      <c r="R185" s="104">
        <v>3409600.1123365401</v>
      </c>
      <c r="S185" s="104">
        <v>301419.61630991602</v>
      </c>
      <c r="T185" s="110">
        <v>117927.248961201</v>
      </c>
      <c r="U185" s="110">
        <v>191088.10604938501</v>
      </c>
      <c r="V185" s="110">
        <f t="shared" si="61"/>
        <v>309015.35501058598</v>
      </c>
      <c r="W185" s="111">
        <v>2799165.14101604</v>
      </c>
      <c r="X185" s="91"/>
      <c r="Y185" s="104">
        <v>3314053.8748221099</v>
      </c>
      <c r="Z185" s="104">
        <v>301417.42499749002</v>
      </c>
      <c r="AA185" s="110">
        <v>124095.54415759099</v>
      </c>
      <c r="AB185" s="110">
        <v>219943.606598688</v>
      </c>
      <c r="AC185" s="110">
        <f t="shared" si="62"/>
        <v>344039.15075627901</v>
      </c>
      <c r="AD185" s="111">
        <v>2668597.2990683401</v>
      </c>
      <c r="AE185" s="91"/>
      <c r="AF185" s="104">
        <v>3244433.8446640298</v>
      </c>
      <c r="AG185" s="104">
        <v>301415.47938100802</v>
      </c>
      <c r="AH185" s="110">
        <v>130267.17356969599</v>
      </c>
      <c r="AI185" s="110">
        <v>225358.41649010699</v>
      </c>
      <c r="AJ185" s="110">
        <f t="shared" si="63"/>
        <v>355625.59005980298</v>
      </c>
      <c r="AK185" s="111">
        <v>2587392.77522321</v>
      </c>
      <c r="AL185" s="91"/>
      <c r="AM185" s="104">
        <v>3164131.9292782</v>
      </c>
      <c r="AN185" s="104">
        <v>301415.47938100802</v>
      </c>
      <c r="AO185" s="110">
        <v>136436.66699614399</v>
      </c>
      <c r="AP185" s="110">
        <v>251059.52954624401</v>
      </c>
      <c r="AQ185" s="110">
        <f t="shared" si="64"/>
        <v>387496.196542388</v>
      </c>
      <c r="AR185" s="111">
        <v>2475220.2533547999</v>
      </c>
    </row>
    <row r="186" spans="2:44" customFormat="1" x14ac:dyDescent="0.25">
      <c r="B186" s="108">
        <v>1659</v>
      </c>
      <c r="C186" s="109" t="s">
        <v>325</v>
      </c>
      <c r="D186" s="104">
        <v>2968778.5012829602</v>
      </c>
      <c r="E186" s="104">
        <v>88409.842882048193</v>
      </c>
      <c r="F186" s="110">
        <v>18071.452795244601</v>
      </c>
      <c r="G186" s="110">
        <v>46494.346312636</v>
      </c>
      <c r="H186" s="110">
        <f t="shared" si="59"/>
        <v>64565.799107880601</v>
      </c>
      <c r="I186" s="111">
        <v>2815802.8592930301</v>
      </c>
      <c r="J186" s="91"/>
      <c r="K186" s="104">
        <v>2716016.36994485</v>
      </c>
      <c r="L186" s="104">
        <v>54372.428678080301</v>
      </c>
      <c r="M186" s="110">
        <v>22335.150070688898</v>
      </c>
      <c r="N186" s="110">
        <v>57433.428630913601</v>
      </c>
      <c r="O186" s="110">
        <f t="shared" si="60"/>
        <v>79768.578701602499</v>
      </c>
      <c r="P186" s="111">
        <v>2581875.36256517</v>
      </c>
      <c r="Q186" s="91"/>
      <c r="R186" s="104">
        <v>2562729.8024325301</v>
      </c>
      <c r="S186" s="104">
        <v>54653.5452417665</v>
      </c>
      <c r="T186" s="110">
        <v>28161.731095212101</v>
      </c>
      <c r="U186" s="110">
        <v>64803.792486313199</v>
      </c>
      <c r="V186" s="110">
        <f t="shared" si="61"/>
        <v>92965.523581525296</v>
      </c>
      <c r="W186" s="111">
        <v>2415110.73360924</v>
      </c>
      <c r="X186" s="91"/>
      <c r="Y186" s="104">
        <v>2406674.4771097498</v>
      </c>
      <c r="Z186" s="104">
        <v>54653.147911976499</v>
      </c>
      <c r="AA186" s="110">
        <v>29634.7568137532</v>
      </c>
      <c r="AB186" s="110">
        <v>74589.570933468101</v>
      </c>
      <c r="AC186" s="110">
        <f t="shared" si="62"/>
        <v>104224.32774722131</v>
      </c>
      <c r="AD186" s="111">
        <v>2247797.0014505601</v>
      </c>
      <c r="AE186" s="91"/>
      <c r="AF186" s="104">
        <v>2344338.0340255098</v>
      </c>
      <c r="AG186" s="104">
        <v>54652.795131889798</v>
      </c>
      <c r="AH186" s="110">
        <v>31108.578762912399</v>
      </c>
      <c r="AI186" s="110">
        <v>76425.897766210197</v>
      </c>
      <c r="AJ186" s="110">
        <f t="shared" si="63"/>
        <v>107534.47652912259</v>
      </c>
      <c r="AK186" s="111">
        <v>2182150.7623645002</v>
      </c>
      <c r="AL186" s="91"/>
      <c r="AM186" s="104">
        <v>2249172.8098985902</v>
      </c>
      <c r="AN186" s="104">
        <v>54652.795131889798</v>
      </c>
      <c r="AO186" s="110">
        <v>32581.8906259449</v>
      </c>
      <c r="AP186" s="110">
        <v>85141.927411334793</v>
      </c>
      <c r="AQ186" s="110">
        <f t="shared" si="64"/>
        <v>117723.81803727969</v>
      </c>
      <c r="AR186" s="111">
        <v>2076796.19672942</v>
      </c>
    </row>
    <row r="187" spans="2:44" customFormat="1" x14ac:dyDescent="0.25">
      <c r="B187" s="108">
        <v>1685</v>
      </c>
      <c r="C187" s="109" t="s">
        <v>334</v>
      </c>
      <c r="D187" s="104">
        <v>2423375.2278724499</v>
      </c>
      <c r="E187" s="104">
        <v>46421.134368696497</v>
      </c>
      <c r="F187" s="110">
        <v>16941.9869955418</v>
      </c>
      <c r="G187" s="110">
        <v>60800.2990242163</v>
      </c>
      <c r="H187" s="110">
        <f t="shared" si="59"/>
        <v>77742.286019758103</v>
      </c>
      <c r="I187" s="111">
        <v>2299211.8074839902</v>
      </c>
      <c r="J187" s="91"/>
      <c r="K187" s="104">
        <v>2268277.9297602801</v>
      </c>
      <c r="L187" s="104">
        <v>38112.319468970803</v>
      </c>
      <c r="M187" s="110">
        <v>20939.203191270801</v>
      </c>
      <c r="N187" s="110">
        <v>75105.252825040894</v>
      </c>
      <c r="O187" s="110">
        <f t="shared" si="60"/>
        <v>96044.456016311698</v>
      </c>
      <c r="P187" s="111">
        <v>2134121.1542749899</v>
      </c>
      <c r="Q187" s="91"/>
      <c r="R187" s="104">
        <v>2128018.8672913802</v>
      </c>
      <c r="S187" s="104">
        <v>38309.3679463648</v>
      </c>
      <c r="T187" s="110">
        <v>26401.622901761399</v>
      </c>
      <c r="U187" s="110">
        <v>84743.420943640405</v>
      </c>
      <c r="V187" s="110">
        <f t="shared" si="61"/>
        <v>111145.0438454018</v>
      </c>
      <c r="W187" s="111">
        <v>1978564.4554996199</v>
      </c>
      <c r="X187" s="91"/>
      <c r="Y187" s="104">
        <v>1974645.5922002301</v>
      </c>
      <c r="Z187" s="104">
        <v>38309.089438299998</v>
      </c>
      <c r="AA187" s="110">
        <v>27782.584512893602</v>
      </c>
      <c r="AB187" s="110">
        <v>97540.208143765994</v>
      </c>
      <c r="AC187" s="110">
        <f t="shared" si="62"/>
        <v>125322.7926566596</v>
      </c>
      <c r="AD187" s="111">
        <v>1811013.7101052699</v>
      </c>
      <c r="AE187" s="91"/>
      <c r="AF187" s="104">
        <v>1882704.7035948599</v>
      </c>
      <c r="AG187" s="104">
        <v>38308.842157321502</v>
      </c>
      <c r="AH187" s="110">
        <v>29164.292590230401</v>
      </c>
      <c r="AI187" s="110">
        <v>99941.558617351897</v>
      </c>
      <c r="AJ187" s="110">
        <f t="shared" si="63"/>
        <v>129105.85120758229</v>
      </c>
      <c r="AK187" s="111">
        <v>1715290.0102299501</v>
      </c>
      <c r="AL187" s="91"/>
      <c r="AM187" s="104">
        <v>1790405.0173565799</v>
      </c>
      <c r="AN187" s="104">
        <v>38308.842157321502</v>
      </c>
      <c r="AO187" s="110">
        <v>30545.522461823301</v>
      </c>
      <c r="AP187" s="110">
        <v>111339.443537899</v>
      </c>
      <c r="AQ187" s="110">
        <f t="shared" si="64"/>
        <v>141884.96599972231</v>
      </c>
      <c r="AR187" s="111">
        <v>1610211.2091995401</v>
      </c>
    </row>
    <row r="188" spans="2:44" customFormat="1" x14ac:dyDescent="0.25">
      <c r="B188" s="108">
        <v>882</v>
      </c>
      <c r="C188" s="109" t="s">
        <v>288</v>
      </c>
      <c r="D188" s="104">
        <v>13845767.0313127</v>
      </c>
      <c r="E188" s="104">
        <v>1636224.4317896501</v>
      </c>
      <c r="F188" s="110">
        <v>71156.345381275503</v>
      </c>
      <c r="G188" s="110">
        <v>122792.760774398</v>
      </c>
      <c r="H188" s="110">
        <f t="shared" si="59"/>
        <v>193949.10615567351</v>
      </c>
      <c r="I188" s="111">
        <v>12015593.4933674</v>
      </c>
      <c r="J188" s="91"/>
      <c r="K188" s="104">
        <v>12756369.433848299</v>
      </c>
      <c r="L188" s="104">
        <v>1582629.3244606601</v>
      </c>
      <c r="M188" s="110">
        <v>87944.653403337405</v>
      </c>
      <c r="N188" s="110">
        <v>151683.15766625901</v>
      </c>
      <c r="O188" s="110">
        <f t="shared" si="60"/>
        <v>239627.81106959641</v>
      </c>
      <c r="P188" s="111">
        <v>10934112.298318001</v>
      </c>
      <c r="Q188" s="91"/>
      <c r="R188" s="104">
        <v>12004595.542744299</v>
      </c>
      <c r="S188" s="104">
        <v>1590811.8413740599</v>
      </c>
      <c r="T188" s="110">
        <v>110886.816187398</v>
      </c>
      <c r="U188" s="110">
        <v>171148.47759205801</v>
      </c>
      <c r="V188" s="110">
        <f t="shared" si="61"/>
        <v>282035.293779456</v>
      </c>
      <c r="W188" s="111">
        <v>10131748.4075907</v>
      </c>
      <c r="X188" s="91"/>
      <c r="Y188" s="104">
        <v>11355920.511981299</v>
      </c>
      <c r="Z188" s="104">
        <v>1590800.27621517</v>
      </c>
      <c r="AA188" s="110">
        <v>116686.85495415299</v>
      </c>
      <c r="AB188" s="110">
        <v>196992.96938838999</v>
      </c>
      <c r="AC188" s="110">
        <f t="shared" si="62"/>
        <v>313679.82434254297</v>
      </c>
      <c r="AD188" s="111">
        <v>9451440.4114235602</v>
      </c>
      <c r="AE188" s="91"/>
      <c r="AF188" s="104">
        <v>10926380.8097309</v>
      </c>
      <c r="AG188" s="104">
        <v>1590790.00777354</v>
      </c>
      <c r="AH188" s="110">
        <v>122490.02887896801</v>
      </c>
      <c r="AI188" s="110">
        <v>201842.755638965</v>
      </c>
      <c r="AJ188" s="110">
        <f t="shared" si="63"/>
        <v>324332.78451793303</v>
      </c>
      <c r="AK188" s="111">
        <v>9011258.0174394604</v>
      </c>
      <c r="AL188" s="91"/>
      <c r="AM188" s="104">
        <v>10508718.836846899</v>
      </c>
      <c r="AN188" s="104">
        <v>1590790.00777354</v>
      </c>
      <c r="AO188" s="110">
        <v>128291.194339658</v>
      </c>
      <c r="AP188" s="110">
        <v>224862.01341967899</v>
      </c>
      <c r="AQ188" s="110">
        <f t="shared" si="64"/>
        <v>353153.20775933698</v>
      </c>
      <c r="AR188" s="111">
        <v>8564775.6213140301</v>
      </c>
    </row>
    <row r="189" spans="2:44" customFormat="1" x14ac:dyDescent="0.25">
      <c r="B189" s="108">
        <v>415</v>
      </c>
      <c r="C189" s="109" t="s">
        <v>156</v>
      </c>
      <c r="D189" s="104">
        <v>273447.03933508799</v>
      </c>
      <c r="E189" s="104">
        <v>41956.691608927897</v>
      </c>
      <c r="F189" s="110">
        <v>16941.9869955418</v>
      </c>
      <c r="G189" s="110">
        <v>23843.254519300499</v>
      </c>
      <c r="H189" s="110">
        <f t="shared" si="59"/>
        <v>40785.241514842302</v>
      </c>
      <c r="I189" s="111">
        <v>190705.106211317</v>
      </c>
      <c r="J189" s="91"/>
      <c r="K189" s="104">
        <v>256984.94139565001</v>
      </c>
      <c r="L189" s="104">
        <v>27021.970811675401</v>
      </c>
      <c r="M189" s="110">
        <v>20939.203191270801</v>
      </c>
      <c r="N189" s="110">
        <v>29453.0403235454</v>
      </c>
      <c r="O189" s="110">
        <f t="shared" si="60"/>
        <v>50392.243514816204</v>
      </c>
      <c r="P189" s="111">
        <v>179570.72706915799</v>
      </c>
      <c r="Q189" s="91"/>
      <c r="R189" s="104">
        <v>259101.66542903299</v>
      </c>
      <c r="S189" s="104">
        <v>27161.679920929699</v>
      </c>
      <c r="T189" s="110">
        <v>26401.622901761399</v>
      </c>
      <c r="U189" s="110">
        <v>33232.714095545198</v>
      </c>
      <c r="V189" s="110">
        <f t="shared" si="61"/>
        <v>59634.3369973066</v>
      </c>
      <c r="W189" s="111">
        <v>172305.64851079701</v>
      </c>
      <c r="X189" s="91"/>
      <c r="Y189" s="104">
        <v>259049.931520485</v>
      </c>
      <c r="Z189" s="104">
        <v>27161.482456254202</v>
      </c>
      <c r="AA189" s="110">
        <v>27782.584512893602</v>
      </c>
      <c r="AB189" s="110">
        <v>38251.062017163102</v>
      </c>
      <c r="AC189" s="110">
        <f t="shared" si="62"/>
        <v>66033.646530056707</v>
      </c>
      <c r="AD189" s="111">
        <v>165854.802534174</v>
      </c>
      <c r="AE189" s="91"/>
      <c r="AF189" s="104">
        <v>259585.37269756201</v>
      </c>
      <c r="AG189" s="104">
        <v>27161.307131858401</v>
      </c>
      <c r="AH189" s="110">
        <v>29164.292590230401</v>
      </c>
      <c r="AI189" s="110">
        <v>39192.768085235999</v>
      </c>
      <c r="AJ189" s="110">
        <f t="shared" si="63"/>
        <v>68357.060675466404</v>
      </c>
      <c r="AK189" s="111">
        <v>164067.004890237</v>
      </c>
      <c r="AL189" s="91"/>
      <c r="AM189" s="104">
        <v>263817.064416965</v>
      </c>
      <c r="AN189" s="104">
        <v>27161.307131858401</v>
      </c>
      <c r="AO189" s="110">
        <v>30545.522461823301</v>
      </c>
      <c r="AP189" s="110">
        <v>43662.526877607597</v>
      </c>
      <c r="AQ189" s="110">
        <f t="shared" si="64"/>
        <v>74208.049339430901</v>
      </c>
      <c r="AR189" s="111">
        <v>162447.707945676</v>
      </c>
    </row>
    <row r="190" spans="2:44" customFormat="1" x14ac:dyDescent="0.25">
      <c r="B190" s="108">
        <v>416</v>
      </c>
      <c r="C190" s="109" t="s">
        <v>157</v>
      </c>
      <c r="D190" s="104">
        <v>1662254.6255568799</v>
      </c>
      <c r="E190" s="104">
        <v>119104.07715394101</v>
      </c>
      <c r="F190" s="110">
        <v>53084.892586030903</v>
      </c>
      <c r="G190" s="110">
        <v>85835.716269481898</v>
      </c>
      <c r="H190" s="110">
        <f t="shared" si="59"/>
        <v>138920.60885551281</v>
      </c>
      <c r="I190" s="111">
        <v>1404229.93954743</v>
      </c>
      <c r="J190" s="91"/>
      <c r="K190" s="104">
        <v>1580018.34687911</v>
      </c>
      <c r="L190" s="104">
        <v>105121.63688077799</v>
      </c>
      <c r="M190" s="110">
        <v>65609.503332648499</v>
      </c>
      <c r="N190" s="110">
        <v>106030.94516476399</v>
      </c>
      <c r="O190" s="110">
        <f t="shared" si="60"/>
        <v>171640.44849741249</v>
      </c>
      <c r="P190" s="111">
        <v>1303256.2615009199</v>
      </c>
      <c r="Q190" s="91"/>
      <c r="R190" s="104">
        <v>1556265.87299609</v>
      </c>
      <c r="S190" s="104">
        <v>105665.137218127</v>
      </c>
      <c r="T190" s="110">
        <v>82725.085092185705</v>
      </c>
      <c r="U190" s="110">
        <v>119637.770743963</v>
      </c>
      <c r="V190" s="110">
        <f t="shared" si="61"/>
        <v>202362.85583614872</v>
      </c>
      <c r="W190" s="111">
        <v>1248237.8799418199</v>
      </c>
      <c r="X190" s="91"/>
      <c r="Y190" s="104">
        <v>1511791.81751836</v>
      </c>
      <c r="Z190" s="104">
        <v>105664.36903544801</v>
      </c>
      <c r="AA190" s="110">
        <v>87052.098140400005</v>
      </c>
      <c r="AB190" s="110">
        <v>137703.82326178701</v>
      </c>
      <c r="AC190" s="110">
        <f t="shared" si="62"/>
        <v>224755.92140218703</v>
      </c>
      <c r="AD190" s="111">
        <v>1181371.5270807201</v>
      </c>
      <c r="AE190" s="91"/>
      <c r="AF190" s="104">
        <v>1499044.1316301799</v>
      </c>
      <c r="AG190" s="104">
        <v>105663.686983514</v>
      </c>
      <c r="AH190" s="110">
        <v>91381.450116055203</v>
      </c>
      <c r="AI190" s="110">
        <v>141093.96510685</v>
      </c>
      <c r="AJ190" s="110">
        <f t="shared" si="63"/>
        <v>232475.4152229052</v>
      </c>
      <c r="AK190" s="111">
        <v>1160905.02942376</v>
      </c>
      <c r="AL190" s="91"/>
      <c r="AM190" s="104">
        <v>1494631.33683047</v>
      </c>
      <c r="AN190" s="104">
        <v>105663.686983514</v>
      </c>
      <c r="AO190" s="110">
        <v>95709.303713713001</v>
      </c>
      <c r="AP190" s="110">
        <v>157185.096759387</v>
      </c>
      <c r="AQ190" s="110">
        <f t="shared" si="64"/>
        <v>252894.40047310002</v>
      </c>
      <c r="AR190" s="111">
        <v>1136073.2493738499</v>
      </c>
    </row>
    <row r="191" spans="2:44" customFormat="1" x14ac:dyDescent="0.25">
      <c r="B191" s="108">
        <v>1621</v>
      </c>
      <c r="C191" s="109" t="s">
        <v>318</v>
      </c>
      <c r="D191" s="104">
        <v>358445.79596795503</v>
      </c>
      <c r="E191" s="104">
        <v>186754.424073495</v>
      </c>
      <c r="F191" s="110">
        <v>40660.768789300302</v>
      </c>
      <c r="G191" s="110">
        <v>66761.112654041499</v>
      </c>
      <c r="H191" s="110">
        <f t="shared" si="59"/>
        <v>107421.8814433418</v>
      </c>
      <c r="I191" s="111">
        <v>64269.490451117999</v>
      </c>
      <c r="J191" s="91"/>
      <c r="K191" s="104">
        <v>340708.05175415101</v>
      </c>
      <c r="L191" s="104">
        <v>147408.56580985599</v>
      </c>
      <c r="M191" s="110">
        <v>50254.087659049903</v>
      </c>
      <c r="N191" s="110">
        <v>82468.512905927302</v>
      </c>
      <c r="O191" s="110">
        <f t="shared" si="60"/>
        <v>132722.60056497721</v>
      </c>
      <c r="P191" s="111">
        <v>60576.885379318002</v>
      </c>
      <c r="Q191" s="91"/>
      <c r="R191" s="104">
        <v>362887.526639588</v>
      </c>
      <c r="S191" s="104">
        <v>148170.698208313</v>
      </c>
      <c r="T191" s="110">
        <v>63363.8949642273</v>
      </c>
      <c r="U191" s="110">
        <v>93051.599467526699</v>
      </c>
      <c r="V191" s="110">
        <f t="shared" si="61"/>
        <v>156415.49443175399</v>
      </c>
      <c r="W191" s="111">
        <v>58301.333999521303</v>
      </c>
      <c r="X191" s="91"/>
      <c r="Y191" s="104">
        <v>378380.53358141298</v>
      </c>
      <c r="Z191" s="104">
        <v>148169.62101136</v>
      </c>
      <c r="AA191" s="110">
        <v>66678.202830944705</v>
      </c>
      <c r="AB191" s="110">
        <v>107102.973648057</v>
      </c>
      <c r="AC191" s="110">
        <f t="shared" si="62"/>
        <v>173781.1764790017</v>
      </c>
      <c r="AD191" s="111">
        <v>56429.736091051498</v>
      </c>
      <c r="AE191" s="91"/>
      <c r="AF191" s="104">
        <v>384156.79154912097</v>
      </c>
      <c r="AG191" s="104">
        <v>148168.664592677</v>
      </c>
      <c r="AH191" s="110">
        <v>69994.302216552896</v>
      </c>
      <c r="AI191" s="110">
        <v>109739.750638661</v>
      </c>
      <c r="AJ191" s="110">
        <f t="shared" si="63"/>
        <v>179734.0528552139</v>
      </c>
      <c r="AK191" s="111">
        <v>56254.074101229497</v>
      </c>
      <c r="AL191" s="91"/>
      <c r="AM191" s="104">
        <v>399638.35056224599</v>
      </c>
      <c r="AN191" s="104">
        <v>148168.664592677</v>
      </c>
      <c r="AO191" s="110">
        <v>73309.253908375904</v>
      </c>
      <c r="AP191" s="110">
        <v>122255.075257301</v>
      </c>
      <c r="AQ191" s="110">
        <f t="shared" si="64"/>
        <v>195564.3291656769</v>
      </c>
      <c r="AR191" s="111">
        <v>55905.3568038917</v>
      </c>
    </row>
    <row r="192" spans="2:44" customFormat="1" x14ac:dyDescent="0.25">
      <c r="B192" s="108">
        <v>417</v>
      </c>
      <c r="C192" s="109" t="s">
        <v>158</v>
      </c>
      <c r="D192" s="104">
        <v>378204.16808278498</v>
      </c>
      <c r="E192" s="104">
        <v>35693.194032674</v>
      </c>
      <c r="F192" s="110">
        <v>6776.7947982167098</v>
      </c>
      <c r="G192" s="110">
        <v>9537.3018077202105</v>
      </c>
      <c r="H192" s="110">
        <f t="shared" si="59"/>
        <v>16314.09660593692</v>
      </c>
      <c r="I192" s="111">
        <v>326196.87744417402</v>
      </c>
      <c r="J192" s="91"/>
      <c r="K192" s="104">
        <v>339217.68400254898</v>
      </c>
      <c r="L192" s="104">
        <v>22798.565822296299</v>
      </c>
      <c r="M192" s="110">
        <v>8375.6812765083196</v>
      </c>
      <c r="N192" s="110">
        <v>11781.216129418201</v>
      </c>
      <c r="O192" s="110">
        <f t="shared" si="60"/>
        <v>20156.89740592652</v>
      </c>
      <c r="P192" s="111">
        <v>296262.22077432601</v>
      </c>
      <c r="Q192" s="91"/>
      <c r="R192" s="104">
        <v>326020.65226335102</v>
      </c>
      <c r="S192" s="104">
        <v>22916.439064981201</v>
      </c>
      <c r="T192" s="110">
        <v>10560.649160704599</v>
      </c>
      <c r="U192" s="110">
        <v>13293.085638218099</v>
      </c>
      <c r="V192" s="110">
        <f t="shared" si="61"/>
        <v>23853.734798922698</v>
      </c>
      <c r="W192" s="111">
        <v>279250.47839944699</v>
      </c>
      <c r="X192" s="91"/>
      <c r="Y192" s="104">
        <v>318447.88414354302</v>
      </c>
      <c r="Z192" s="104">
        <v>22916.272463091402</v>
      </c>
      <c r="AA192" s="110">
        <v>11113.0338051574</v>
      </c>
      <c r="AB192" s="110">
        <v>15300.4248068653</v>
      </c>
      <c r="AC192" s="110">
        <f t="shared" si="62"/>
        <v>26413.4586120227</v>
      </c>
      <c r="AD192" s="111">
        <v>269118.15306842898</v>
      </c>
      <c r="AE192" s="91"/>
      <c r="AF192" s="104">
        <v>316141.76870482002</v>
      </c>
      <c r="AG192" s="104">
        <v>22916.124541061399</v>
      </c>
      <c r="AH192" s="110">
        <v>11665.717036092199</v>
      </c>
      <c r="AI192" s="110">
        <v>15677.107234094399</v>
      </c>
      <c r="AJ192" s="110">
        <f t="shared" si="63"/>
        <v>27342.824270186597</v>
      </c>
      <c r="AK192" s="111">
        <v>265882.81989357201</v>
      </c>
      <c r="AL192" s="91"/>
      <c r="AM192" s="104">
        <v>313563.52157447499</v>
      </c>
      <c r="AN192" s="104">
        <v>22916.124541061399</v>
      </c>
      <c r="AO192" s="110">
        <v>12218.208984729299</v>
      </c>
      <c r="AP192" s="110">
        <v>17465.010751042999</v>
      </c>
      <c r="AQ192" s="110">
        <f t="shared" si="64"/>
        <v>29683.219735772298</v>
      </c>
      <c r="AR192" s="111">
        <v>260964.177297641</v>
      </c>
    </row>
    <row r="193" spans="2:44" customFormat="1" x14ac:dyDescent="0.25">
      <c r="B193" s="108">
        <v>22</v>
      </c>
      <c r="C193" s="109" t="s">
        <v>15</v>
      </c>
      <c r="D193" s="104">
        <v>4197320.0298178699</v>
      </c>
      <c r="E193" s="104">
        <v>506574.636600208</v>
      </c>
      <c r="F193" s="110">
        <v>48567.029387219802</v>
      </c>
      <c r="G193" s="110">
        <v>65568.949928076399</v>
      </c>
      <c r="H193" s="110">
        <f t="shared" si="59"/>
        <v>114135.97931529619</v>
      </c>
      <c r="I193" s="111">
        <v>3576609.4139023698</v>
      </c>
      <c r="J193" s="91"/>
      <c r="K193" s="104">
        <v>3924472.7266952698</v>
      </c>
      <c r="L193" s="104">
        <v>540681.67213904206</v>
      </c>
      <c r="M193" s="110">
        <v>60025.715814976298</v>
      </c>
      <c r="N193" s="110">
        <v>80995.860889749994</v>
      </c>
      <c r="O193" s="110">
        <f t="shared" si="60"/>
        <v>141021.57670472629</v>
      </c>
      <c r="P193" s="111">
        <v>3242769.4778514998</v>
      </c>
      <c r="Q193" s="91"/>
      <c r="R193" s="104">
        <v>3748288.0735003999</v>
      </c>
      <c r="S193" s="104">
        <v>543477.10683664796</v>
      </c>
      <c r="T193" s="110">
        <v>75684.652318382607</v>
      </c>
      <c r="U193" s="110">
        <v>91389.963762749394</v>
      </c>
      <c r="V193" s="110">
        <f t="shared" si="61"/>
        <v>167074.616081132</v>
      </c>
      <c r="W193" s="111">
        <v>3037736.3505826201</v>
      </c>
      <c r="X193" s="91"/>
      <c r="Y193" s="104">
        <v>3576420.38422705</v>
      </c>
      <c r="Z193" s="104">
        <v>543473.15577283804</v>
      </c>
      <c r="AA193" s="110">
        <v>79643.4089369617</v>
      </c>
      <c r="AB193" s="110">
        <v>105190.420547199</v>
      </c>
      <c r="AC193" s="110">
        <f t="shared" si="62"/>
        <v>184833.8294841607</v>
      </c>
      <c r="AD193" s="111">
        <v>2848113.3989700498</v>
      </c>
      <c r="AE193" s="91"/>
      <c r="AF193" s="104">
        <v>3448542.57687712</v>
      </c>
      <c r="AG193" s="104">
        <v>543469.64771311299</v>
      </c>
      <c r="AH193" s="110">
        <v>83604.305425327097</v>
      </c>
      <c r="AI193" s="110">
        <v>107780.112234399</v>
      </c>
      <c r="AJ193" s="110">
        <f t="shared" si="63"/>
        <v>191384.41765972611</v>
      </c>
      <c r="AK193" s="111">
        <v>2713688.5115042799</v>
      </c>
      <c r="AL193" s="91"/>
      <c r="AM193" s="104">
        <v>3273969.7943054</v>
      </c>
      <c r="AN193" s="104">
        <v>543469.64771311299</v>
      </c>
      <c r="AO193" s="110">
        <v>87563.831057226795</v>
      </c>
      <c r="AP193" s="110">
        <v>120071.948913421</v>
      </c>
      <c r="AQ193" s="110">
        <f t="shared" si="64"/>
        <v>207635.7799706478</v>
      </c>
      <c r="AR193" s="111">
        <v>2522864.36662164</v>
      </c>
    </row>
    <row r="194" spans="2:44" customFormat="1" x14ac:dyDescent="0.25">
      <c r="B194" s="108">
        <v>545</v>
      </c>
      <c r="C194" s="109" t="s">
        <v>190</v>
      </c>
      <c r="D194" s="104">
        <v>2537459.7345223702</v>
      </c>
      <c r="E194" s="104">
        <v>333900.197401574</v>
      </c>
      <c r="F194" s="110">
        <v>32754.508191380799</v>
      </c>
      <c r="G194" s="110">
        <v>71529.763557901606</v>
      </c>
      <c r="H194" s="110">
        <f t="shared" si="59"/>
        <v>104284.2717492824</v>
      </c>
      <c r="I194" s="111">
        <v>2099275.2653715201</v>
      </c>
      <c r="J194" s="91"/>
      <c r="K194" s="104">
        <v>2401613.15631023</v>
      </c>
      <c r="L194" s="104">
        <v>343303.17496898398</v>
      </c>
      <c r="M194" s="110">
        <v>40482.459503123602</v>
      </c>
      <c r="N194" s="110">
        <v>88359.120970636402</v>
      </c>
      <c r="O194" s="110">
        <f t="shared" si="60"/>
        <v>128841.58047376</v>
      </c>
      <c r="P194" s="111">
        <v>1929468.4008674901</v>
      </c>
      <c r="Q194" s="91"/>
      <c r="R194" s="104">
        <v>2327187.1130653401</v>
      </c>
      <c r="S194" s="104">
        <v>345078.12251493998</v>
      </c>
      <c r="T194" s="110">
        <v>51043.137610072001</v>
      </c>
      <c r="U194" s="110">
        <v>99698.142286635702</v>
      </c>
      <c r="V194" s="110">
        <f t="shared" si="61"/>
        <v>150741.27989670771</v>
      </c>
      <c r="W194" s="111">
        <v>1831367.7106536999</v>
      </c>
      <c r="X194" s="91"/>
      <c r="Y194" s="104">
        <v>2210841.4098698702</v>
      </c>
      <c r="Z194" s="104">
        <v>345075.613806359</v>
      </c>
      <c r="AA194" s="110">
        <v>53712.996724927601</v>
      </c>
      <c r="AB194" s="110">
        <v>114753.186051489</v>
      </c>
      <c r="AC194" s="110">
        <f t="shared" si="62"/>
        <v>168466.18277641659</v>
      </c>
      <c r="AD194" s="111">
        <v>1697299.6132870901</v>
      </c>
      <c r="AE194" s="91"/>
      <c r="AF194" s="104">
        <v>2155593.8213602002</v>
      </c>
      <c r="AG194" s="104">
        <v>345073.386381049</v>
      </c>
      <c r="AH194" s="110">
        <v>56384.299007778704</v>
      </c>
      <c r="AI194" s="110">
        <v>117578.304255708</v>
      </c>
      <c r="AJ194" s="110">
        <f t="shared" si="63"/>
        <v>173962.6032634867</v>
      </c>
      <c r="AK194" s="111">
        <v>1636557.8317156599</v>
      </c>
      <c r="AL194" s="91"/>
      <c r="AM194" s="104">
        <v>2129017.6601766599</v>
      </c>
      <c r="AN194" s="104">
        <v>345073.386381049</v>
      </c>
      <c r="AO194" s="110">
        <v>59054.6767595251</v>
      </c>
      <c r="AP194" s="110">
        <v>130987.580632823</v>
      </c>
      <c r="AQ194" s="110">
        <f t="shared" si="64"/>
        <v>190042.25739234808</v>
      </c>
      <c r="AR194" s="111">
        <v>1593902.0164032599</v>
      </c>
    </row>
    <row r="195" spans="2:44" customFormat="1" x14ac:dyDescent="0.25">
      <c r="B195" s="108">
        <v>80</v>
      </c>
      <c r="C195" s="109" t="s">
        <v>34</v>
      </c>
      <c r="D195" s="104">
        <v>22242894.212186702</v>
      </c>
      <c r="E195" s="104">
        <v>8358712.2288603503</v>
      </c>
      <c r="F195" s="110">
        <v>312862.02651767101</v>
      </c>
      <c r="G195" s="110">
        <v>444676.69678495498</v>
      </c>
      <c r="H195" s="110">
        <f t="shared" si="59"/>
        <v>757538.72330262605</v>
      </c>
      <c r="I195" s="111">
        <v>13126643.2600237</v>
      </c>
      <c r="J195" s="91"/>
      <c r="K195" s="104">
        <v>21827305.964490499</v>
      </c>
      <c r="L195" s="104">
        <v>8762725.7289928105</v>
      </c>
      <c r="M195" s="110">
        <v>386677.28559880098</v>
      </c>
      <c r="N195" s="110">
        <v>549299.20203412301</v>
      </c>
      <c r="O195" s="110">
        <f t="shared" si="60"/>
        <v>935976.48763292399</v>
      </c>
      <c r="P195" s="111">
        <v>12128603.7478648</v>
      </c>
      <c r="Q195" s="91"/>
      <c r="R195" s="104">
        <v>21316373.570660099</v>
      </c>
      <c r="S195" s="104">
        <v>8808030.8110968992</v>
      </c>
      <c r="T195" s="110">
        <v>487549.96958585997</v>
      </c>
      <c r="U195" s="110">
        <v>619790.11788191902</v>
      </c>
      <c r="V195" s="110">
        <f t="shared" si="61"/>
        <v>1107340.0874677789</v>
      </c>
      <c r="W195" s="111">
        <v>11401002.672095399</v>
      </c>
      <c r="X195" s="91"/>
      <c r="Y195" s="104">
        <v>20786907.5821863</v>
      </c>
      <c r="Z195" s="104">
        <v>8807966.7769520599</v>
      </c>
      <c r="AA195" s="110">
        <v>513051.72733810201</v>
      </c>
      <c r="AB195" s="110">
        <v>713382.30662009295</v>
      </c>
      <c r="AC195" s="110">
        <f t="shared" si="62"/>
        <v>1226434.033958195</v>
      </c>
      <c r="AD195" s="111">
        <v>10752506.771276001</v>
      </c>
      <c r="AE195" s="91"/>
      <c r="AF195" s="104">
        <v>20542599.687857401</v>
      </c>
      <c r="AG195" s="104">
        <v>8807909.9224907495</v>
      </c>
      <c r="AH195" s="110">
        <v>538567.26983292098</v>
      </c>
      <c r="AI195" s="110">
        <v>730945.12478965195</v>
      </c>
      <c r="AJ195" s="110">
        <f t="shared" si="63"/>
        <v>1269512.3946225729</v>
      </c>
      <c r="AK195" s="111">
        <v>10465177.3707441</v>
      </c>
      <c r="AL195" s="91"/>
      <c r="AM195" s="104">
        <v>20300459.406323299</v>
      </c>
      <c r="AN195" s="104">
        <v>8807909.9224907495</v>
      </c>
      <c r="AO195" s="110">
        <v>564073.98146167002</v>
      </c>
      <c r="AP195" s="110">
        <v>814306.12626738194</v>
      </c>
      <c r="AQ195" s="110">
        <f t="shared" si="64"/>
        <v>1378380.107729052</v>
      </c>
      <c r="AR195" s="111">
        <v>10114169.3761035</v>
      </c>
    </row>
    <row r="196" spans="2:44" customFormat="1" x14ac:dyDescent="0.25">
      <c r="B196" s="108">
        <v>81</v>
      </c>
      <c r="C196" s="109" t="s">
        <v>35</v>
      </c>
      <c r="D196" s="104">
        <v>755481.42549203802</v>
      </c>
      <c r="E196" s="104">
        <v>193678.27002146799</v>
      </c>
      <c r="F196" s="110">
        <v>9035.7263976222803</v>
      </c>
      <c r="G196" s="110">
        <v>14305.952711580299</v>
      </c>
      <c r="H196" s="110">
        <f t="shared" si="59"/>
        <v>23341.679109202581</v>
      </c>
      <c r="I196" s="111">
        <v>538461.47636136704</v>
      </c>
      <c r="J196" s="91"/>
      <c r="K196" s="104">
        <v>682270.19880508899</v>
      </c>
      <c r="L196" s="104">
        <v>147032.79572832599</v>
      </c>
      <c r="M196" s="110">
        <v>11167.5750353444</v>
      </c>
      <c r="N196" s="110">
        <v>17671.824194127301</v>
      </c>
      <c r="O196" s="110">
        <f t="shared" si="60"/>
        <v>28839.399229471703</v>
      </c>
      <c r="P196" s="111">
        <v>506398.00384729099</v>
      </c>
      <c r="Q196" s="91"/>
      <c r="R196" s="104">
        <v>655496.601133327</v>
      </c>
      <c r="S196" s="104">
        <v>147792.98531869799</v>
      </c>
      <c r="T196" s="110">
        <v>14080.865547606099</v>
      </c>
      <c r="U196" s="110">
        <v>19939.6284573271</v>
      </c>
      <c r="V196" s="110">
        <f t="shared" si="61"/>
        <v>34020.4940049332</v>
      </c>
      <c r="W196" s="111">
        <v>473683.12180969602</v>
      </c>
      <c r="X196" s="91"/>
      <c r="Y196" s="104">
        <v>637566.97700441</v>
      </c>
      <c r="Z196" s="104">
        <v>147791.91086770699</v>
      </c>
      <c r="AA196" s="110">
        <v>14817.3784068766</v>
      </c>
      <c r="AB196" s="110">
        <v>22950.6372102979</v>
      </c>
      <c r="AC196" s="110">
        <f t="shared" si="62"/>
        <v>37768.015617174504</v>
      </c>
      <c r="AD196" s="111">
        <v>452007.05051952798</v>
      </c>
      <c r="AE196" s="91"/>
      <c r="AF196" s="104">
        <v>611825.74508995796</v>
      </c>
      <c r="AG196" s="104">
        <v>147790.95688710199</v>
      </c>
      <c r="AH196" s="110">
        <v>15554.289381456199</v>
      </c>
      <c r="AI196" s="110">
        <v>23515.660851141602</v>
      </c>
      <c r="AJ196" s="110">
        <f t="shared" si="63"/>
        <v>39069.950232597803</v>
      </c>
      <c r="AK196" s="111">
        <v>424964.83797025803</v>
      </c>
      <c r="AL196" s="91"/>
      <c r="AM196" s="104">
        <v>604291.75568105699</v>
      </c>
      <c r="AN196" s="104">
        <v>147790.95688710199</v>
      </c>
      <c r="AO196" s="110">
        <v>16290.945312972401</v>
      </c>
      <c r="AP196" s="110">
        <v>26197.516126564598</v>
      </c>
      <c r="AQ196" s="110">
        <f t="shared" si="64"/>
        <v>42488.461439537001</v>
      </c>
      <c r="AR196" s="111">
        <v>414012.33735441801</v>
      </c>
    </row>
    <row r="197" spans="2:44" customFormat="1" x14ac:dyDescent="0.25">
      <c r="B197" s="108">
        <v>546</v>
      </c>
      <c r="C197" s="109" t="s">
        <v>191</v>
      </c>
      <c r="D197" s="104">
        <v>26609999.315241601</v>
      </c>
      <c r="E197" s="104">
        <v>4069955.3930152198</v>
      </c>
      <c r="F197" s="110">
        <v>295920.03952212998</v>
      </c>
      <c r="G197" s="110">
        <v>603234.33933830296</v>
      </c>
      <c r="H197" s="110">
        <f t="shared" si="59"/>
        <v>899154.37886043289</v>
      </c>
      <c r="I197" s="111">
        <v>21640889.543365899</v>
      </c>
      <c r="J197" s="91"/>
      <c r="K197" s="104">
        <v>24762529.8021928</v>
      </c>
      <c r="L197" s="104">
        <v>3821499.9811513098</v>
      </c>
      <c r="M197" s="110">
        <v>365738.08240752999</v>
      </c>
      <c r="N197" s="110">
        <v>745161.92018569994</v>
      </c>
      <c r="O197" s="110">
        <f t="shared" si="60"/>
        <v>1110900.00259323</v>
      </c>
      <c r="P197" s="111">
        <v>19830129.818448301</v>
      </c>
      <c r="Q197" s="91"/>
      <c r="R197" s="104">
        <v>23619118.05029</v>
      </c>
      <c r="S197" s="104">
        <v>3841257.9167253901</v>
      </c>
      <c r="T197" s="110">
        <v>461148.346684099</v>
      </c>
      <c r="U197" s="110">
        <v>840787.66661729396</v>
      </c>
      <c r="V197" s="110">
        <f t="shared" si="61"/>
        <v>1301936.013301393</v>
      </c>
      <c r="W197" s="111">
        <v>18475924.120263301</v>
      </c>
      <c r="X197" s="91"/>
      <c r="Y197" s="104">
        <v>22603375.1588494</v>
      </c>
      <c r="Z197" s="104">
        <v>3841229.9908846398</v>
      </c>
      <c r="AA197" s="110">
        <v>485269.14282520802</v>
      </c>
      <c r="AB197" s="110">
        <v>967751.86903422698</v>
      </c>
      <c r="AC197" s="110">
        <f t="shared" si="62"/>
        <v>1453021.0118594351</v>
      </c>
      <c r="AD197" s="111">
        <v>17309124.156105399</v>
      </c>
      <c r="AE197" s="91"/>
      <c r="AF197" s="104">
        <v>22060140.904173501</v>
      </c>
      <c r="AG197" s="104">
        <v>3841205.1961655598</v>
      </c>
      <c r="AH197" s="110">
        <v>509402.97724269098</v>
      </c>
      <c r="AI197" s="110">
        <v>991577.03255647095</v>
      </c>
      <c r="AJ197" s="110">
        <f t="shared" si="63"/>
        <v>1500980.0097991619</v>
      </c>
      <c r="AK197" s="111">
        <v>16717955.6982088</v>
      </c>
      <c r="AL197" s="91"/>
      <c r="AM197" s="104">
        <v>21632388.7867494</v>
      </c>
      <c r="AN197" s="104">
        <v>3841205.1961655598</v>
      </c>
      <c r="AO197" s="110">
        <v>533528.45899984695</v>
      </c>
      <c r="AP197" s="110">
        <v>1104661.93000347</v>
      </c>
      <c r="AQ197" s="110">
        <f t="shared" si="64"/>
        <v>1638190.3890033169</v>
      </c>
      <c r="AR197" s="111">
        <v>16152993.2015805</v>
      </c>
    </row>
    <row r="198" spans="2:44" customFormat="1" x14ac:dyDescent="0.25">
      <c r="B198" s="108">
        <v>547</v>
      </c>
      <c r="C198" s="109" t="s">
        <v>192</v>
      </c>
      <c r="D198" s="104">
        <v>376704.61656115099</v>
      </c>
      <c r="E198" s="104">
        <v>257863.60439523999</v>
      </c>
      <c r="F198" s="110">
        <v>28236.6449925696</v>
      </c>
      <c r="G198" s="110">
        <v>90604.367173342005</v>
      </c>
      <c r="H198" s="110">
        <f t="shared" si="59"/>
        <v>118841.01216591161</v>
      </c>
      <c r="I198" s="111">
        <v>0</v>
      </c>
      <c r="J198" s="91"/>
      <c r="K198" s="104">
        <v>372585.19008734502</v>
      </c>
      <c r="L198" s="104">
        <v>225764.964872421</v>
      </c>
      <c r="M198" s="110">
        <v>34898.671985451299</v>
      </c>
      <c r="N198" s="110">
        <v>111921.55322947299</v>
      </c>
      <c r="O198" s="110">
        <f t="shared" si="60"/>
        <v>146820.22521492428</v>
      </c>
      <c r="P198" s="111">
        <v>0</v>
      </c>
      <c r="Q198" s="91"/>
      <c r="R198" s="104">
        <v>397219.23426033597</v>
      </c>
      <c r="S198" s="104">
        <v>226932.215860995</v>
      </c>
      <c r="T198" s="110">
        <v>44002.704836268997</v>
      </c>
      <c r="U198" s="110">
        <v>126284.31356307201</v>
      </c>
      <c r="V198" s="110">
        <f t="shared" si="61"/>
        <v>170287.018399341</v>
      </c>
      <c r="W198" s="111">
        <v>0</v>
      </c>
      <c r="X198" s="91"/>
      <c r="Y198" s="104">
        <v>418588.90925665601</v>
      </c>
      <c r="Z198" s="104">
        <v>226930.566069947</v>
      </c>
      <c r="AA198" s="110">
        <v>46304.307521489303</v>
      </c>
      <c r="AB198" s="110">
        <v>145354.03566522</v>
      </c>
      <c r="AC198" s="110">
        <f t="shared" si="62"/>
        <v>191658.3431867093</v>
      </c>
      <c r="AD198" s="111">
        <v>0</v>
      </c>
      <c r="AE198" s="91"/>
      <c r="AF198" s="104">
        <v>424468.77429893397</v>
      </c>
      <c r="AG198" s="104">
        <v>226929.10125798601</v>
      </c>
      <c r="AH198" s="110">
        <v>48607.154317050597</v>
      </c>
      <c r="AI198" s="110">
        <v>148932.518723897</v>
      </c>
      <c r="AJ198" s="110">
        <f t="shared" si="63"/>
        <v>197539.67304094759</v>
      </c>
      <c r="AK198" s="111">
        <v>0</v>
      </c>
      <c r="AL198" s="91"/>
      <c r="AM198" s="104">
        <v>443755.90749593399</v>
      </c>
      <c r="AN198" s="104">
        <v>226929.10125798601</v>
      </c>
      <c r="AO198" s="110">
        <v>50909.204103038799</v>
      </c>
      <c r="AP198" s="110">
        <v>165917.60213490899</v>
      </c>
      <c r="AQ198" s="110">
        <f t="shared" si="64"/>
        <v>216826.80623794778</v>
      </c>
      <c r="AR198" s="111">
        <v>0</v>
      </c>
    </row>
    <row r="199" spans="2:44" customFormat="1" x14ac:dyDescent="0.25">
      <c r="B199" s="108">
        <v>1916</v>
      </c>
      <c r="C199" s="109" t="s">
        <v>381</v>
      </c>
      <c r="D199" s="104">
        <v>5324127.6262666397</v>
      </c>
      <c r="E199" s="104">
        <v>2105592.2976887599</v>
      </c>
      <c r="F199" s="110">
        <v>144571.62236195701</v>
      </c>
      <c r="G199" s="110">
        <v>209820.639769845</v>
      </c>
      <c r="H199" s="110">
        <f t="shared" si="59"/>
        <v>354392.26213180204</v>
      </c>
      <c r="I199" s="111">
        <v>2864143.0664460701</v>
      </c>
      <c r="J199" s="91"/>
      <c r="K199" s="104">
        <v>5147374.4961579498</v>
      </c>
      <c r="L199" s="104">
        <v>2059299.9921514499</v>
      </c>
      <c r="M199" s="110">
        <v>178681.20056551101</v>
      </c>
      <c r="N199" s="110">
        <v>259186.75484720001</v>
      </c>
      <c r="O199" s="110">
        <f t="shared" si="60"/>
        <v>437867.95541271102</v>
      </c>
      <c r="P199" s="111">
        <v>2650206.5485937898</v>
      </c>
      <c r="Q199" s="91"/>
      <c r="R199" s="104">
        <v>5049142.2489897199</v>
      </c>
      <c r="S199" s="104">
        <v>2069946.99379304</v>
      </c>
      <c r="T199" s="110">
        <v>225293.84876169701</v>
      </c>
      <c r="U199" s="110">
        <v>292447.884040798</v>
      </c>
      <c r="V199" s="110">
        <f t="shared" si="61"/>
        <v>517741.73280249501</v>
      </c>
      <c r="W199" s="111">
        <v>2461453.5223941901</v>
      </c>
      <c r="X199" s="91"/>
      <c r="Y199" s="104">
        <v>4960459.5599255897</v>
      </c>
      <c r="Z199" s="104">
        <v>2069931.9453346001</v>
      </c>
      <c r="AA199" s="110">
        <v>237078.05451002499</v>
      </c>
      <c r="AB199" s="110">
        <v>336609.34575103602</v>
      </c>
      <c r="AC199" s="110">
        <f t="shared" si="62"/>
        <v>573687.40026106103</v>
      </c>
      <c r="AD199" s="111">
        <v>2316840.21432993</v>
      </c>
      <c r="AE199" s="91"/>
      <c r="AF199" s="104">
        <v>4861163.8736759303</v>
      </c>
      <c r="AG199" s="104">
        <v>2069918.5841504899</v>
      </c>
      <c r="AH199" s="110">
        <v>248868.63010329899</v>
      </c>
      <c r="AI199" s="110">
        <v>344896.35915007698</v>
      </c>
      <c r="AJ199" s="110">
        <f t="shared" si="63"/>
        <v>593764.98925337591</v>
      </c>
      <c r="AK199" s="111">
        <v>2197480.3002720601</v>
      </c>
      <c r="AL199" s="91"/>
      <c r="AM199" s="104">
        <v>4807960.08068013</v>
      </c>
      <c r="AN199" s="104">
        <v>2069918.5841504899</v>
      </c>
      <c r="AO199" s="110">
        <v>260655.12500755899</v>
      </c>
      <c r="AP199" s="110">
        <v>384230.23652294697</v>
      </c>
      <c r="AQ199" s="110">
        <f t="shared" si="64"/>
        <v>644885.36153050594</v>
      </c>
      <c r="AR199" s="111">
        <v>2093156.1349991399</v>
      </c>
    </row>
    <row r="200" spans="2:44" customFormat="1" x14ac:dyDescent="0.25">
      <c r="B200" s="108">
        <v>995</v>
      </c>
      <c r="C200" s="109" t="s">
        <v>311</v>
      </c>
      <c r="D200" s="104">
        <v>10840958.2380824</v>
      </c>
      <c r="E200" s="104">
        <v>3395724.5117311901</v>
      </c>
      <c r="F200" s="110">
        <v>173937.733154229</v>
      </c>
      <c r="G200" s="110">
        <v>289695.54240950098</v>
      </c>
      <c r="H200" s="110">
        <f t="shared" si="59"/>
        <v>463633.27556372999</v>
      </c>
      <c r="I200" s="111">
        <v>6981600.45078748</v>
      </c>
      <c r="J200" s="91"/>
      <c r="K200" s="104">
        <v>10207183.215473199</v>
      </c>
      <c r="L200" s="104">
        <v>3163244.5634971899</v>
      </c>
      <c r="M200" s="110">
        <v>214975.81943038001</v>
      </c>
      <c r="N200" s="110">
        <v>357854.43993107701</v>
      </c>
      <c r="O200" s="110">
        <f t="shared" si="60"/>
        <v>572830.25936145708</v>
      </c>
      <c r="P200" s="111">
        <v>6471108.3926145304</v>
      </c>
      <c r="Q200" s="91"/>
      <c r="R200" s="104">
        <v>9934737.3242101707</v>
      </c>
      <c r="S200" s="104">
        <v>3179599.18409091</v>
      </c>
      <c r="T200" s="110">
        <v>271056.66179141699</v>
      </c>
      <c r="U200" s="110">
        <v>403777.476260875</v>
      </c>
      <c r="V200" s="110">
        <f t="shared" si="61"/>
        <v>674834.13805229194</v>
      </c>
      <c r="W200" s="111">
        <v>6080304.0020669699</v>
      </c>
      <c r="X200" s="91"/>
      <c r="Y200" s="104">
        <v>9638577.3526700698</v>
      </c>
      <c r="Z200" s="104">
        <v>3179576.06849118</v>
      </c>
      <c r="AA200" s="110">
        <v>285234.53433237399</v>
      </c>
      <c r="AB200" s="110">
        <v>464750.40350853198</v>
      </c>
      <c r="AC200" s="110">
        <f t="shared" si="62"/>
        <v>749984.93784090597</v>
      </c>
      <c r="AD200" s="111">
        <v>5709016.3463379797</v>
      </c>
      <c r="AE200" s="91"/>
      <c r="AF200" s="104">
        <v>9545846.7992660906</v>
      </c>
      <c r="AG200" s="104">
        <v>3179555.5446757302</v>
      </c>
      <c r="AH200" s="110">
        <v>299420.070593032</v>
      </c>
      <c r="AI200" s="110">
        <v>476192.13223561802</v>
      </c>
      <c r="AJ200" s="110">
        <f t="shared" si="63"/>
        <v>775612.20282865001</v>
      </c>
      <c r="AK200" s="111">
        <v>5590679.0517616998</v>
      </c>
      <c r="AL200" s="91"/>
      <c r="AM200" s="104">
        <v>9446852.2022888195</v>
      </c>
      <c r="AN200" s="104">
        <v>3179555.5446757302</v>
      </c>
      <c r="AO200" s="110">
        <v>313600.69727471902</v>
      </c>
      <c r="AP200" s="110">
        <v>530499.70156293199</v>
      </c>
      <c r="AQ200" s="110">
        <f t="shared" si="64"/>
        <v>844100.39883765101</v>
      </c>
      <c r="AR200" s="111">
        <v>5423196.25877544</v>
      </c>
    </row>
    <row r="201" spans="2:44" customFormat="1" x14ac:dyDescent="0.25">
      <c r="B201" s="108">
        <v>1640</v>
      </c>
      <c r="C201" s="109" t="s">
        <v>319</v>
      </c>
      <c r="D201" s="104">
        <v>3511698.9937482998</v>
      </c>
      <c r="E201" s="104">
        <v>202028.296597384</v>
      </c>
      <c r="F201" s="110">
        <v>30495.576591975201</v>
      </c>
      <c r="G201" s="110">
        <v>56031.6481203562</v>
      </c>
      <c r="H201" s="110">
        <f t="shared" si="59"/>
        <v>86527.224712331401</v>
      </c>
      <c r="I201" s="111">
        <v>3223143.4724385799</v>
      </c>
      <c r="J201" s="91"/>
      <c r="K201" s="104">
        <v>3243395.6374981198</v>
      </c>
      <c r="L201" s="104">
        <v>198253.115717899</v>
      </c>
      <c r="M201" s="110">
        <v>37690.5657442874</v>
      </c>
      <c r="N201" s="110">
        <v>69214.644760331794</v>
      </c>
      <c r="O201" s="110">
        <f t="shared" si="60"/>
        <v>106905.2105046192</v>
      </c>
      <c r="P201" s="111">
        <v>2938237.3112756</v>
      </c>
      <c r="Q201" s="91"/>
      <c r="R201" s="104">
        <v>3047137.72109209</v>
      </c>
      <c r="S201" s="104">
        <v>199278.12482611201</v>
      </c>
      <c r="T201" s="110">
        <v>47522.921223170502</v>
      </c>
      <c r="U201" s="110">
        <v>78096.8781245313</v>
      </c>
      <c r="V201" s="110">
        <f t="shared" si="61"/>
        <v>125619.7993477018</v>
      </c>
      <c r="W201" s="111">
        <v>2722239.7969182702</v>
      </c>
      <c r="X201" s="91"/>
      <c r="Y201" s="104">
        <v>2943415.7196642202</v>
      </c>
      <c r="Z201" s="104">
        <v>199276.676079556</v>
      </c>
      <c r="AA201" s="110">
        <v>50008.6521232085</v>
      </c>
      <c r="AB201" s="110">
        <v>89889.995740333397</v>
      </c>
      <c r="AC201" s="110">
        <f t="shared" si="62"/>
        <v>139898.6478635419</v>
      </c>
      <c r="AD201" s="111">
        <v>2604240.3957211301</v>
      </c>
      <c r="AE201" s="91"/>
      <c r="AF201" s="104">
        <v>2873198.2744696098</v>
      </c>
      <c r="AG201" s="104">
        <v>199275.38977042699</v>
      </c>
      <c r="AH201" s="110">
        <v>52495.726662414701</v>
      </c>
      <c r="AI201" s="110">
        <v>92103.005000304707</v>
      </c>
      <c r="AJ201" s="110">
        <f t="shared" si="63"/>
        <v>144598.73166271939</v>
      </c>
      <c r="AK201" s="111">
        <v>2529324.1530364598</v>
      </c>
      <c r="AL201" s="91"/>
      <c r="AM201" s="104">
        <v>2791469.59859952</v>
      </c>
      <c r="AN201" s="104">
        <v>199275.38977042699</v>
      </c>
      <c r="AO201" s="110">
        <v>54981.940431281997</v>
      </c>
      <c r="AP201" s="110">
        <v>102606.93816237801</v>
      </c>
      <c r="AQ201" s="110">
        <f t="shared" si="64"/>
        <v>157588.87859366002</v>
      </c>
      <c r="AR201" s="111">
        <v>2434605.33023543</v>
      </c>
    </row>
    <row r="202" spans="2:44" customFormat="1" x14ac:dyDescent="0.25">
      <c r="B202" s="108">
        <v>327</v>
      </c>
      <c r="C202" s="109" t="s">
        <v>120</v>
      </c>
      <c r="D202" s="104">
        <v>1823032.1701533601</v>
      </c>
      <c r="E202" s="104">
        <v>94926.644260337707</v>
      </c>
      <c r="F202" s="110">
        <v>16941.9869955418</v>
      </c>
      <c r="G202" s="110">
        <v>27419.742697195601</v>
      </c>
      <c r="H202" s="110">
        <f t="shared" si="59"/>
        <v>44361.729692737397</v>
      </c>
      <c r="I202" s="111">
        <v>1683743.7962002901</v>
      </c>
      <c r="J202" s="91"/>
      <c r="K202" s="104">
        <v>1697875.84922398</v>
      </c>
      <c r="L202" s="104">
        <v>72067.713471543597</v>
      </c>
      <c r="M202" s="110">
        <v>20939.203191270801</v>
      </c>
      <c r="N202" s="110">
        <v>33870.996372077301</v>
      </c>
      <c r="O202" s="110">
        <f t="shared" si="60"/>
        <v>54810.199563348098</v>
      </c>
      <c r="P202" s="111">
        <v>1570997.9361890899</v>
      </c>
      <c r="Q202" s="91"/>
      <c r="R202" s="104">
        <v>1612988.86630829</v>
      </c>
      <c r="S202" s="104">
        <v>72440.318272476594</v>
      </c>
      <c r="T202" s="110">
        <v>26401.622901761399</v>
      </c>
      <c r="U202" s="110">
        <v>38217.621209876997</v>
      </c>
      <c r="V202" s="110">
        <f t="shared" si="61"/>
        <v>64619.2441116384</v>
      </c>
      <c r="W202" s="111">
        <v>1475929.3039241801</v>
      </c>
      <c r="X202" s="91"/>
      <c r="Y202" s="104">
        <v>1512186.8335418501</v>
      </c>
      <c r="Z202" s="104">
        <v>72439.791633329703</v>
      </c>
      <c r="AA202" s="110">
        <v>27782.584512893602</v>
      </c>
      <c r="AB202" s="110">
        <v>43988.721319737597</v>
      </c>
      <c r="AC202" s="110">
        <f t="shared" si="62"/>
        <v>71771.305832631202</v>
      </c>
      <c r="AD202" s="111">
        <v>1367975.73607589</v>
      </c>
      <c r="AE202" s="91"/>
      <c r="AF202" s="104">
        <v>1467573.86325089</v>
      </c>
      <c r="AG202" s="104">
        <v>72439.3240424049</v>
      </c>
      <c r="AH202" s="110">
        <v>29164.292590230401</v>
      </c>
      <c r="AI202" s="110">
        <v>45071.683298021402</v>
      </c>
      <c r="AJ202" s="110">
        <f t="shared" si="63"/>
        <v>74235.975888251807</v>
      </c>
      <c r="AK202" s="111">
        <v>1320898.56332024</v>
      </c>
      <c r="AL202" s="91"/>
      <c r="AM202" s="104">
        <v>1417480.1031583101</v>
      </c>
      <c r="AN202" s="104">
        <v>72439.3240424049</v>
      </c>
      <c r="AO202" s="110">
        <v>30545.522461823301</v>
      </c>
      <c r="AP202" s="110">
        <v>50211.9059092487</v>
      </c>
      <c r="AQ202" s="110">
        <f t="shared" si="64"/>
        <v>80757.428371072005</v>
      </c>
      <c r="AR202" s="111">
        <v>1264283.35074483</v>
      </c>
    </row>
    <row r="203" spans="2:44" customFormat="1" x14ac:dyDescent="0.25">
      <c r="B203" s="108">
        <v>733</v>
      </c>
      <c r="C203" s="109" t="s">
        <v>235</v>
      </c>
      <c r="D203" s="104">
        <v>535722.66145623103</v>
      </c>
      <c r="E203" s="104">
        <v>41435.428215350199</v>
      </c>
      <c r="F203" s="110">
        <v>15812.521195838999</v>
      </c>
      <c r="G203" s="110">
        <v>27419.742697195601</v>
      </c>
      <c r="H203" s="110">
        <f t="shared" si="59"/>
        <v>43232.2638930346</v>
      </c>
      <c r="I203" s="111">
        <v>451054.969347846</v>
      </c>
      <c r="J203" s="91"/>
      <c r="K203" s="104">
        <v>497067.972588673</v>
      </c>
      <c r="L203" s="104">
        <v>28019.163656389901</v>
      </c>
      <c r="M203" s="110">
        <v>19543.2563118527</v>
      </c>
      <c r="N203" s="110">
        <v>33870.996372077301</v>
      </c>
      <c r="O203" s="110">
        <f t="shared" si="60"/>
        <v>53414.252683929997</v>
      </c>
      <c r="P203" s="111">
        <v>415634.55624835298</v>
      </c>
      <c r="Q203" s="91"/>
      <c r="R203" s="104">
        <v>476323.22536088398</v>
      </c>
      <c r="S203" s="104">
        <v>28164.028456362001</v>
      </c>
      <c r="T203" s="110">
        <v>24641.514708310599</v>
      </c>
      <c r="U203" s="110">
        <v>38217.621209876997</v>
      </c>
      <c r="V203" s="110">
        <f t="shared" si="61"/>
        <v>62859.135918187596</v>
      </c>
      <c r="W203" s="111">
        <v>385300.06098633498</v>
      </c>
      <c r="X203" s="91"/>
      <c r="Y203" s="104">
        <v>465510.818663285</v>
      </c>
      <c r="Z203" s="104">
        <v>28163.823704639799</v>
      </c>
      <c r="AA203" s="110">
        <v>25930.412212034</v>
      </c>
      <c r="AB203" s="110">
        <v>43988.721319737597</v>
      </c>
      <c r="AC203" s="110">
        <f t="shared" si="62"/>
        <v>69919.1335317716</v>
      </c>
      <c r="AD203" s="111">
        <v>367427.86142687302</v>
      </c>
      <c r="AE203" s="91"/>
      <c r="AF203" s="104">
        <v>463691.83847676503</v>
      </c>
      <c r="AG203" s="104">
        <v>28163.641910241</v>
      </c>
      <c r="AH203" s="110">
        <v>27220.006417548298</v>
      </c>
      <c r="AI203" s="110">
        <v>45071.683298021402</v>
      </c>
      <c r="AJ203" s="110">
        <f t="shared" si="63"/>
        <v>72291.689715569693</v>
      </c>
      <c r="AK203" s="111">
        <v>363236.50685095403</v>
      </c>
      <c r="AL203" s="91"/>
      <c r="AM203" s="104">
        <v>462187.10503455898</v>
      </c>
      <c r="AN203" s="104">
        <v>28163.641910241</v>
      </c>
      <c r="AO203" s="110">
        <v>28509.154297701702</v>
      </c>
      <c r="AP203" s="110">
        <v>50211.9059092487</v>
      </c>
      <c r="AQ203" s="110">
        <f t="shared" si="64"/>
        <v>78721.060206950409</v>
      </c>
      <c r="AR203" s="111">
        <v>355302.402917367</v>
      </c>
    </row>
    <row r="204" spans="2:44" customFormat="1" x14ac:dyDescent="0.25">
      <c r="B204" s="108">
        <v>1705</v>
      </c>
      <c r="C204" s="109" t="s">
        <v>342</v>
      </c>
      <c r="D204" s="104">
        <v>5204284.9158217497</v>
      </c>
      <c r="E204" s="104">
        <v>273216.40993750002</v>
      </c>
      <c r="F204" s="110">
        <v>58732.221584544801</v>
      </c>
      <c r="G204" s="110">
        <v>106102.482610887</v>
      </c>
      <c r="H204" s="110">
        <f t="shared" si="59"/>
        <v>164834.70419543181</v>
      </c>
      <c r="I204" s="111">
        <v>4766233.8016888099</v>
      </c>
      <c r="J204" s="91"/>
      <c r="K204" s="104">
        <v>4586079.8977838997</v>
      </c>
      <c r="L204" s="104">
        <v>114399.52736971799</v>
      </c>
      <c r="M204" s="110">
        <v>72589.237729738801</v>
      </c>
      <c r="N204" s="110">
        <v>131066.029439777</v>
      </c>
      <c r="O204" s="110">
        <f t="shared" si="60"/>
        <v>203655.26716951581</v>
      </c>
      <c r="P204" s="111">
        <v>4268025.1032446604</v>
      </c>
      <c r="Q204" s="91"/>
      <c r="R204" s="104">
        <v>4298400.9953965396</v>
      </c>
      <c r="S204" s="104">
        <v>114990.99629621999</v>
      </c>
      <c r="T204" s="110">
        <v>91525.626059439499</v>
      </c>
      <c r="U204" s="110">
        <v>147885.577725176</v>
      </c>
      <c r="V204" s="110">
        <f t="shared" si="61"/>
        <v>239411.2037846155</v>
      </c>
      <c r="W204" s="111">
        <v>3943998.7953157099</v>
      </c>
      <c r="X204" s="91"/>
      <c r="Y204" s="104">
        <v>3990412.6564703998</v>
      </c>
      <c r="Z204" s="104">
        <v>114990.160314799</v>
      </c>
      <c r="AA204" s="110">
        <v>96312.959644697796</v>
      </c>
      <c r="AB204" s="110">
        <v>170217.22597637601</v>
      </c>
      <c r="AC204" s="110">
        <f t="shared" si="62"/>
        <v>266530.18562107382</v>
      </c>
      <c r="AD204" s="111">
        <v>3608892.3105345201</v>
      </c>
      <c r="AE204" s="91"/>
      <c r="AF204" s="104">
        <v>3796064.5542781502</v>
      </c>
      <c r="AG204" s="104">
        <v>114989.41806590201</v>
      </c>
      <c r="AH204" s="110">
        <v>101102.880979465</v>
      </c>
      <c r="AI204" s="110">
        <v>174407.81797929999</v>
      </c>
      <c r="AJ204" s="110">
        <f t="shared" si="63"/>
        <v>275510.69895876502</v>
      </c>
      <c r="AK204" s="111">
        <v>3405564.4372534798</v>
      </c>
      <c r="AL204" s="91"/>
      <c r="AM204" s="104">
        <v>3660739.6429601102</v>
      </c>
      <c r="AN204" s="104">
        <v>114989.41806590201</v>
      </c>
      <c r="AO204" s="110">
        <v>105891.14453432101</v>
      </c>
      <c r="AP204" s="110">
        <v>194298.244605354</v>
      </c>
      <c r="AQ204" s="110">
        <f t="shared" si="64"/>
        <v>300189.38913967501</v>
      </c>
      <c r="AR204" s="111">
        <v>3245560.83575453</v>
      </c>
    </row>
    <row r="205" spans="2:44" customFormat="1" x14ac:dyDescent="0.25">
      <c r="B205" s="108">
        <v>553</v>
      </c>
      <c r="C205" s="109" t="s">
        <v>193</v>
      </c>
      <c r="D205" s="104">
        <v>1904757.31917795</v>
      </c>
      <c r="E205" s="104">
        <v>81519.0845359878</v>
      </c>
      <c r="F205" s="110">
        <v>24848.247593461299</v>
      </c>
      <c r="G205" s="110">
        <v>59608.136298251302</v>
      </c>
      <c r="H205" s="110">
        <f t="shared" ref="H205:H268" si="65">G205+F205</f>
        <v>84456.383891712598</v>
      </c>
      <c r="I205" s="111">
        <v>1738781.85075025</v>
      </c>
      <c r="J205" s="91"/>
      <c r="K205" s="104">
        <v>1773444.3504466801</v>
      </c>
      <c r="L205" s="104">
        <v>55655.092415595398</v>
      </c>
      <c r="M205" s="110">
        <v>30710.8313471972</v>
      </c>
      <c r="N205" s="110">
        <v>73632.600808863601</v>
      </c>
      <c r="O205" s="110">
        <f t="shared" ref="O205:O268" si="66">N205+M205</f>
        <v>104343.43215606079</v>
      </c>
      <c r="P205" s="111">
        <v>1613445.8258750299</v>
      </c>
      <c r="Q205" s="91"/>
      <c r="R205" s="104">
        <v>1679526.1491722199</v>
      </c>
      <c r="S205" s="104">
        <v>55942.840612832297</v>
      </c>
      <c r="T205" s="110">
        <v>38722.380255916702</v>
      </c>
      <c r="U205" s="110">
        <v>83081.7852388631</v>
      </c>
      <c r="V205" s="110">
        <f t="shared" ref="V205:V268" si="67">U205+T205</f>
        <v>121804.16549477979</v>
      </c>
      <c r="W205" s="111">
        <v>1501779.14306461</v>
      </c>
      <c r="X205" s="91"/>
      <c r="Y205" s="104">
        <v>1609367.2311253899</v>
      </c>
      <c r="Z205" s="104">
        <v>55942.433909899999</v>
      </c>
      <c r="AA205" s="110">
        <v>40747.7906189106</v>
      </c>
      <c r="AB205" s="110">
        <v>95627.655042907805</v>
      </c>
      <c r="AC205" s="110">
        <f t="shared" ref="AC205:AC268" si="68">AB205+AA205</f>
        <v>136375.4456618184</v>
      </c>
      <c r="AD205" s="111">
        <v>1417049.3515536699</v>
      </c>
      <c r="AE205" s="91"/>
      <c r="AF205" s="104">
        <v>1554183.4455975899</v>
      </c>
      <c r="AG205" s="104">
        <v>55942.072807613302</v>
      </c>
      <c r="AH205" s="110">
        <v>42774.295799004503</v>
      </c>
      <c r="AI205" s="110">
        <v>97981.920213089994</v>
      </c>
      <c r="AJ205" s="110">
        <f t="shared" ref="AJ205:AJ268" si="69">AI205+AH205</f>
        <v>140756.21601209449</v>
      </c>
      <c r="AK205" s="111">
        <v>1357485.1567778799</v>
      </c>
      <c r="AL205" s="91"/>
      <c r="AM205" s="104">
        <v>1522819.9780095499</v>
      </c>
      <c r="AN205" s="104">
        <v>55942.072807613302</v>
      </c>
      <c r="AO205" s="110">
        <v>44800.099610674202</v>
      </c>
      <c r="AP205" s="110">
        <v>109156.31719401899</v>
      </c>
      <c r="AQ205" s="110">
        <f t="shared" ref="AQ205:AQ268" si="70">AP205+AO205</f>
        <v>153956.4168046932</v>
      </c>
      <c r="AR205" s="111">
        <v>1312921.48839725</v>
      </c>
    </row>
    <row r="206" spans="2:44" customFormat="1" x14ac:dyDescent="0.25">
      <c r="B206" s="108">
        <v>140</v>
      </c>
      <c r="C206" s="109" t="s">
        <v>48</v>
      </c>
      <c r="D206" s="104">
        <v>942307.40760034195</v>
      </c>
      <c r="E206" s="104">
        <v>131411.049255805</v>
      </c>
      <c r="F206" s="110">
        <v>6776.7947982167098</v>
      </c>
      <c r="G206" s="110">
        <v>14305.952711580299</v>
      </c>
      <c r="H206" s="110">
        <f t="shared" si="65"/>
        <v>21082.747509797009</v>
      </c>
      <c r="I206" s="111">
        <v>789813.61083473905</v>
      </c>
      <c r="J206" s="91"/>
      <c r="K206" s="104">
        <v>894522.365696455</v>
      </c>
      <c r="L206" s="104">
        <v>126452.388386345</v>
      </c>
      <c r="M206" s="110">
        <v>8375.6812765083196</v>
      </c>
      <c r="N206" s="110">
        <v>17671.824194127301</v>
      </c>
      <c r="O206" s="110">
        <f t="shared" si="66"/>
        <v>26047.50547063562</v>
      </c>
      <c r="P206" s="111">
        <v>742022.47183947405</v>
      </c>
      <c r="Q206" s="91"/>
      <c r="R206" s="104">
        <v>854966.204090941</v>
      </c>
      <c r="S206" s="104">
        <v>127106.17306651</v>
      </c>
      <c r="T206" s="110">
        <v>10560.649160704599</v>
      </c>
      <c r="U206" s="110">
        <v>19939.6284573271</v>
      </c>
      <c r="V206" s="110">
        <f t="shared" si="67"/>
        <v>30500.277618031701</v>
      </c>
      <c r="W206" s="111">
        <v>697359.75340639998</v>
      </c>
      <c r="X206" s="91"/>
      <c r="Y206" s="104">
        <v>819837.20130020601</v>
      </c>
      <c r="Z206" s="104">
        <v>127105.249008083</v>
      </c>
      <c r="AA206" s="110">
        <v>11113.0338051574</v>
      </c>
      <c r="AB206" s="110">
        <v>22950.6372102979</v>
      </c>
      <c r="AC206" s="110">
        <f t="shared" si="68"/>
        <v>34063.6710154553</v>
      </c>
      <c r="AD206" s="111">
        <v>658668.28127666702</v>
      </c>
      <c r="AE206" s="91"/>
      <c r="AF206" s="104">
        <v>812446.11373912601</v>
      </c>
      <c r="AG206" s="104">
        <v>127104.428557615</v>
      </c>
      <c r="AH206" s="110">
        <v>11665.717036092199</v>
      </c>
      <c r="AI206" s="110">
        <v>23515.660851141602</v>
      </c>
      <c r="AJ206" s="110">
        <f t="shared" si="69"/>
        <v>35181.377887233801</v>
      </c>
      <c r="AK206" s="111">
        <v>650160.30729427701</v>
      </c>
      <c r="AL206" s="91"/>
      <c r="AM206" s="104">
        <v>797028.71472578496</v>
      </c>
      <c r="AN206" s="104">
        <v>127104.428557615</v>
      </c>
      <c r="AO206" s="110">
        <v>12218.208984729299</v>
      </c>
      <c r="AP206" s="110">
        <v>26197.516126564598</v>
      </c>
      <c r="AQ206" s="110">
        <f t="shared" si="70"/>
        <v>38415.725111293897</v>
      </c>
      <c r="AR206" s="111">
        <v>631508.56105687597</v>
      </c>
    </row>
    <row r="207" spans="2:44" customFormat="1" x14ac:dyDescent="0.25">
      <c r="B207" s="108">
        <v>262</v>
      </c>
      <c r="C207" s="109" t="s">
        <v>91</v>
      </c>
      <c r="D207" s="104">
        <v>2992892.8824531599</v>
      </c>
      <c r="E207" s="104">
        <v>343132.84311106498</v>
      </c>
      <c r="F207" s="110">
        <v>37272.371390191904</v>
      </c>
      <c r="G207" s="110">
        <v>73914.089009831601</v>
      </c>
      <c r="H207" s="110">
        <f t="shared" si="65"/>
        <v>111186.4604000235</v>
      </c>
      <c r="I207" s="111">
        <v>2538573.5789420698</v>
      </c>
      <c r="J207" s="91"/>
      <c r="K207" s="104">
        <v>2872832.1854818501</v>
      </c>
      <c r="L207" s="104">
        <v>378233.56502928399</v>
      </c>
      <c r="M207" s="110">
        <v>46066.247020795803</v>
      </c>
      <c r="N207" s="110">
        <v>91304.425002990902</v>
      </c>
      <c r="O207" s="110">
        <f t="shared" si="66"/>
        <v>137370.6720237867</v>
      </c>
      <c r="P207" s="111">
        <v>2357227.9484287798</v>
      </c>
      <c r="Q207" s="91"/>
      <c r="R207" s="104">
        <v>2767506.8974615298</v>
      </c>
      <c r="S207" s="104">
        <v>380189.109827573</v>
      </c>
      <c r="T207" s="110">
        <v>58083.570383874998</v>
      </c>
      <c r="U207" s="110">
        <v>103021.41369618999</v>
      </c>
      <c r="V207" s="110">
        <f t="shared" si="67"/>
        <v>161104.98408006498</v>
      </c>
      <c r="W207" s="111">
        <v>2226212.80355389</v>
      </c>
      <c r="X207" s="91"/>
      <c r="Y207" s="104">
        <v>2678066.5316834999</v>
      </c>
      <c r="Z207" s="104">
        <v>380186.34586306801</v>
      </c>
      <c r="AA207" s="110">
        <v>61121.6859283659</v>
      </c>
      <c r="AB207" s="110">
        <v>118578.292253206</v>
      </c>
      <c r="AC207" s="110">
        <f t="shared" si="68"/>
        <v>179699.9781815719</v>
      </c>
      <c r="AD207" s="111">
        <v>2118180.2076388602</v>
      </c>
      <c r="AE207" s="91"/>
      <c r="AF207" s="104">
        <v>2648618.8688155799</v>
      </c>
      <c r="AG207" s="104">
        <v>380183.89180182602</v>
      </c>
      <c r="AH207" s="110">
        <v>64161.443698506802</v>
      </c>
      <c r="AI207" s="110">
        <v>121497.581064232</v>
      </c>
      <c r="AJ207" s="110">
        <f t="shared" si="69"/>
        <v>185659.02476273879</v>
      </c>
      <c r="AK207" s="111">
        <v>2082775.9522510199</v>
      </c>
      <c r="AL207" s="91"/>
      <c r="AM207" s="104">
        <v>2611851.7191974102</v>
      </c>
      <c r="AN207" s="104">
        <v>380183.89180182602</v>
      </c>
      <c r="AO207" s="110">
        <v>67200.149416011307</v>
      </c>
      <c r="AP207" s="110">
        <v>135353.833320584</v>
      </c>
      <c r="AQ207" s="110">
        <f t="shared" si="70"/>
        <v>202553.98273659532</v>
      </c>
      <c r="AR207" s="111">
        <v>2029113.8446589899</v>
      </c>
    </row>
    <row r="208" spans="2:44" customFormat="1" x14ac:dyDescent="0.25">
      <c r="B208" s="108">
        <v>809</v>
      </c>
      <c r="C208" s="109" t="s">
        <v>262</v>
      </c>
      <c r="D208" s="104">
        <v>3271885.6185008702</v>
      </c>
      <c r="E208" s="104">
        <v>126104.030820845</v>
      </c>
      <c r="F208" s="110">
        <v>11294.6579970279</v>
      </c>
      <c r="G208" s="110">
        <v>58415.973572286297</v>
      </c>
      <c r="H208" s="110">
        <f t="shared" si="65"/>
        <v>69710.631569314195</v>
      </c>
      <c r="I208" s="111">
        <v>3076070.9561107098</v>
      </c>
      <c r="J208" s="91"/>
      <c r="K208" s="104">
        <v>2987283.4606066202</v>
      </c>
      <c r="L208" s="104">
        <v>84785.076266181699</v>
      </c>
      <c r="M208" s="110">
        <v>13959.4687941805</v>
      </c>
      <c r="N208" s="110">
        <v>72159.948792686395</v>
      </c>
      <c r="O208" s="110">
        <f t="shared" si="66"/>
        <v>86119.417586866897</v>
      </c>
      <c r="P208" s="111">
        <v>2816378.9667535699</v>
      </c>
      <c r="Q208" s="91"/>
      <c r="R208" s="104">
        <v>2815754.6502065798</v>
      </c>
      <c r="S208" s="104">
        <v>85223.432430717497</v>
      </c>
      <c r="T208" s="110">
        <v>17601.081934507602</v>
      </c>
      <c r="U208" s="110">
        <v>81420.149534085795</v>
      </c>
      <c r="V208" s="110">
        <f t="shared" si="67"/>
        <v>99021.231468593396</v>
      </c>
      <c r="W208" s="111">
        <v>2631509.9863072601</v>
      </c>
      <c r="X208" s="91"/>
      <c r="Y208" s="104">
        <v>2632706.3415828799</v>
      </c>
      <c r="Z208" s="104">
        <v>85222.812858677702</v>
      </c>
      <c r="AA208" s="110">
        <v>18521.723008595702</v>
      </c>
      <c r="AB208" s="110">
        <v>93715.101942049703</v>
      </c>
      <c r="AC208" s="110">
        <f t="shared" si="68"/>
        <v>112236.8249506454</v>
      </c>
      <c r="AD208" s="111">
        <v>2435246.7037735502</v>
      </c>
      <c r="AE208" s="91"/>
      <c r="AF208" s="104">
        <v>2557911.7860119399</v>
      </c>
      <c r="AG208" s="104">
        <v>85222.262754750307</v>
      </c>
      <c r="AH208" s="110">
        <v>19442.861726820302</v>
      </c>
      <c r="AI208" s="110">
        <v>96022.281808828295</v>
      </c>
      <c r="AJ208" s="110">
        <f t="shared" si="69"/>
        <v>115465.14353564859</v>
      </c>
      <c r="AK208" s="111">
        <v>2357224.37972154</v>
      </c>
      <c r="AL208" s="91"/>
      <c r="AM208" s="104">
        <v>2483462.6309040799</v>
      </c>
      <c r="AN208" s="104">
        <v>85222.262754750307</v>
      </c>
      <c r="AO208" s="110">
        <v>20363.681641215499</v>
      </c>
      <c r="AP208" s="110">
        <v>106973.190850139</v>
      </c>
      <c r="AQ208" s="110">
        <f t="shared" si="70"/>
        <v>127336.8724913545</v>
      </c>
      <c r="AR208" s="111">
        <v>2270903.49565798</v>
      </c>
    </row>
    <row r="209" spans="2:44" customFormat="1" x14ac:dyDescent="0.25">
      <c r="B209" s="108">
        <v>331</v>
      </c>
      <c r="C209" s="109" t="s">
        <v>121</v>
      </c>
      <c r="D209" s="104">
        <v>764069.17143099103</v>
      </c>
      <c r="E209" s="104">
        <v>43725.621174638298</v>
      </c>
      <c r="F209" s="110">
        <v>14683.0553961362</v>
      </c>
      <c r="G209" s="110">
        <v>22651.091793335501</v>
      </c>
      <c r="H209" s="110">
        <f t="shared" si="65"/>
        <v>37334.147189471703</v>
      </c>
      <c r="I209" s="111">
        <v>683009.403066881</v>
      </c>
      <c r="J209" s="91"/>
      <c r="K209" s="104">
        <v>724192.29081150598</v>
      </c>
      <c r="L209" s="104">
        <v>36489.436996200202</v>
      </c>
      <c r="M209" s="110">
        <v>18147.3094324347</v>
      </c>
      <c r="N209" s="110">
        <v>27980.388307368201</v>
      </c>
      <c r="O209" s="110">
        <f t="shared" si="66"/>
        <v>46127.697739802898</v>
      </c>
      <c r="P209" s="111">
        <v>641575.15607550298</v>
      </c>
      <c r="Q209" s="91"/>
      <c r="R209" s="104">
        <v>704948.18926933699</v>
      </c>
      <c r="S209" s="104">
        <v>36678.094839680904</v>
      </c>
      <c r="T209" s="110">
        <v>22881.4065148599</v>
      </c>
      <c r="U209" s="110">
        <v>31571.078390768002</v>
      </c>
      <c r="V209" s="110">
        <f t="shared" si="67"/>
        <v>54452.484905627905</v>
      </c>
      <c r="W209" s="111">
        <v>613817.60952402896</v>
      </c>
      <c r="X209" s="91"/>
      <c r="Y209" s="104">
        <v>677314.23275997594</v>
      </c>
      <c r="Z209" s="104">
        <v>36677.828190927299</v>
      </c>
      <c r="AA209" s="110">
        <v>24078.2399111745</v>
      </c>
      <c r="AB209" s="110">
        <v>36338.508916305</v>
      </c>
      <c r="AC209" s="110">
        <f t="shared" si="68"/>
        <v>60416.748827479503</v>
      </c>
      <c r="AD209" s="111">
        <v>580219.655741569</v>
      </c>
      <c r="AE209" s="91"/>
      <c r="AF209" s="104">
        <v>664263.47624202305</v>
      </c>
      <c r="AG209" s="104">
        <v>36677.591439561496</v>
      </c>
      <c r="AH209" s="110">
        <v>25275.720244866301</v>
      </c>
      <c r="AI209" s="110">
        <v>37233.129680974198</v>
      </c>
      <c r="AJ209" s="110">
        <f t="shared" si="69"/>
        <v>62508.849925840499</v>
      </c>
      <c r="AK209" s="111">
        <v>565077.03487662098</v>
      </c>
      <c r="AL209" s="91"/>
      <c r="AM209" s="104">
        <v>660828.03932859201</v>
      </c>
      <c r="AN209" s="104">
        <v>36677.591439561496</v>
      </c>
      <c r="AO209" s="110">
        <v>26472.786133580201</v>
      </c>
      <c r="AP209" s="110">
        <v>41479.400533727203</v>
      </c>
      <c r="AQ209" s="110">
        <f t="shared" si="70"/>
        <v>67952.186667307396</v>
      </c>
      <c r="AR209" s="111">
        <v>556198.26122172305</v>
      </c>
    </row>
    <row r="210" spans="2:44" customFormat="1" x14ac:dyDescent="0.25">
      <c r="B210" s="108">
        <v>24</v>
      </c>
      <c r="C210" s="109" t="s">
        <v>16</v>
      </c>
      <c r="D210" s="104">
        <v>1523294.1047968001</v>
      </c>
      <c r="E210" s="104">
        <v>329395.019378183</v>
      </c>
      <c r="F210" s="110">
        <v>28236.6449925696</v>
      </c>
      <c r="G210" s="110">
        <v>58415.973572286297</v>
      </c>
      <c r="H210" s="110">
        <f t="shared" si="65"/>
        <v>86652.618564855889</v>
      </c>
      <c r="I210" s="111">
        <v>1107246.46685376</v>
      </c>
      <c r="J210" s="91"/>
      <c r="K210" s="104">
        <v>1443211.41215355</v>
      </c>
      <c r="L210" s="104">
        <v>332947.31392498798</v>
      </c>
      <c r="M210" s="110">
        <v>34898.671985451299</v>
      </c>
      <c r="N210" s="110">
        <v>72159.948792686395</v>
      </c>
      <c r="O210" s="110">
        <f t="shared" si="66"/>
        <v>107058.6207781377</v>
      </c>
      <c r="P210" s="111">
        <v>1003205.47745042</v>
      </c>
      <c r="Q210" s="91"/>
      <c r="R210" s="104">
        <v>1380355.4165988599</v>
      </c>
      <c r="S210" s="104">
        <v>334668.71955381002</v>
      </c>
      <c r="T210" s="110">
        <v>44002.704836268997</v>
      </c>
      <c r="U210" s="110">
        <v>81420.149534085795</v>
      </c>
      <c r="V210" s="110">
        <f t="shared" si="67"/>
        <v>125422.85437035479</v>
      </c>
      <c r="W210" s="111">
        <v>920263.84267469798</v>
      </c>
      <c r="X210" s="91"/>
      <c r="Y210" s="104">
        <v>1304005.0150617401</v>
      </c>
      <c r="Z210" s="104">
        <v>334666.28652130603</v>
      </c>
      <c r="AA210" s="110">
        <v>46304.307521489303</v>
      </c>
      <c r="AB210" s="110">
        <v>93715.101942049703</v>
      </c>
      <c r="AC210" s="110">
        <f t="shared" si="68"/>
        <v>140019.40946353902</v>
      </c>
      <c r="AD210" s="111">
        <v>829319.31907689595</v>
      </c>
      <c r="AE210" s="91"/>
      <c r="AF210" s="104">
        <v>1281993.2458975899</v>
      </c>
      <c r="AG210" s="104">
        <v>334664.126287063</v>
      </c>
      <c r="AH210" s="110">
        <v>48607.154317050597</v>
      </c>
      <c r="AI210" s="110">
        <v>96022.281808828295</v>
      </c>
      <c r="AJ210" s="110">
        <f t="shared" si="69"/>
        <v>144629.43612587888</v>
      </c>
      <c r="AK210" s="111">
        <v>802699.68348464905</v>
      </c>
      <c r="AL210" s="91"/>
      <c r="AM210" s="104">
        <v>1241637.2467289499</v>
      </c>
      <c r="AN210" s="104">
        <v>334664.126287063</v>
      </c>
      <c r="AO210" s="110">
        <v>50909.204103038799</v>
      </c>
      <c r="AP210" s="110">
        <v>106973.190850139</v>
      </c>
      <c r="AQ210" s="110">
        <f t="shared" si="70"/>
        <v>157882.39495317781</v>
      </c>
      <c r="AR210" s="111">
        <v>749090.72548871196</v>
      </c>
    </row>
    <row r="211" spans="2:44" customFormat="1" x14ac:dyDescent="0.25">
      <c r="B211" s="108">
        <v>168</v>
      </c>
      <c r="C211" s="109" t="s">
        <v>59</v>
      </c>
      <c r="D211" s="104">
        <v>4207947.9966907101</v>
      </c>
      <c r="E211" s="104">
        <v>406142.19372238999</v>
      </c>
      <c r="F211" s="110">
        <v>36142.905590489099</v>
      </c>
      <c r="G211" s="110">
        <v>48878.671764566097</v>
      </c>
      <c r="H211" s="110">
        <f t="shared" si="65"/>
        <v>85021.577355055197</v>
      </c>
      <c r="I211" s="111">
        <v>3716784.2256132602</v>
      </c>
      <c r="J211" s="91"/>
      <c r="K211" s="104">
        <v>3926366.82938436</v>
      </c>
      <c r="L211" s="104">
        <v>467328.95785166102</v>
      </c>
      <c r="M211" s="110">
        <v>44670.300141377702</v>
      </c>
      <c r="N211" s="110">
        <v>60378.732663268202</v>
      </c>
      <c r="O211" s="110">
        <f t="shared" si="66"/>
        <v>105049.0328046459</v>
      </c>
      <c r="P211" s="111">
        <v>3353988.8387280498</v>
      </c>
      <c r="Q211" s="91"/>
      <c r="R211" s="104">
        <v>3609313.2340452899</v>
      </c>
      <c r="S211" s="104">
        <v>469745.14403161098</v>
      </c>
      <c r="T211" s="110">
        <v>56323.462190424303</v>
      </c>
      <c r="U211" s="110">
        <v>68127.063895867701</v>
      </c>
      <c r="V211" s="110">
        <f t="shared" si="67"/>
        <v>124450.526086292</v>
      </c>
      <c r="W211" s="111">
        <v>3015117.5639273901</v>
      </c>
      <c r="X211" s="91"/>
      <c r="Y211" s="104">
        <v>3374178.0956198298</v>
      </c>
      <c r="Z211" s="104">
        <v>469741.72899716801</v>
      </c>
      <c r="AA211" s="110">
        <v>59269.5136275064</v>
      </c>
      <c r="AB211" s="110">
        <v>78414.677135184407</v>
      </c>
      <c r="AC211" s="110">
        <f t="shared" si="68"/>
        <v>137684.19076269079</v>
      </c>
      <c r="AD211" s="111">
        <v>2766752.17585997</v>
      </c>
      <c r="AE211" s="91"/>
      <c r="AF211" s="104">
        <v>3309427.9414711101</v>
      </c>
      <c r="AG211" s="104">
        <v>469738.69686573098</v>
      </c>
      <c r="AH211" s="110">
        <v>62217.157525824798</v>
      </c>
      <c r="AI211" s="110">
        <v>80345.174574733799</v>
      </c>
      <c r="AJ211" s="110">
        <f t="shared" si="69"/>
        <v>142562.33210055859</v>
      </c>
      <c r="AK211" s="111">
        <v>2697126.9125048202</v>
      </c>
      <c r="AL211" s="91"/>
      <c r="AM211" s="104">
        <v>3171662.2333153202</v>
      </c>
      <c r="AN211" s="104">
        <v>469738.69686573098</v>
      </c>
      <c r="AO211" s="110">
        <v>65163.781251889697</v>
      </c>
      <c r="AP211" s="110">
        <v>89508.180099095596</v>
      </c>
      <c r="AQ211" s="110">
        <f t="shared" si="70"/>
        <v>154671.96135098528</v>
      </c>
      <c r="AR211" s="111">
        <v>2547251.57509861</v>
      </c>
    </row>
    <row r="212" spans="2:44" customFormat="1" x14ac:dyDescent="0.25">
      <c r="B212" s="108">
        <v>263</v>
      </c>
      <c r="C212" s="109" t="s">
        <v>92</v>
      </c>
      <c r="D212" s="104">
        <v>2552366.9932188699</v>
      </c>
      <c r="E212" s="104">
        <v>91984.909285571499</v>
      </c>
      <c r="F212" s="110">
        <v>23718.781793758499</v>
      </c>
      <c r="G212" s="110">
        <v>92988.692625272102</v>
      </c>
      <c r="H212" s="110">
        <f t="shared" si="65"/>
        <v>116707.47441903059</v>
      </c>
      <c r="I212" s="111">
        <v>2343674.60951427</v>
      </c>
      <c r="J212" s="91"/>
      <c r="K212" s="104">
        <v>2377734.4334866698</v>
      </c>
      <c r="L212" s="104">
        <v>61485.7376370438</v>
      </c>
      <c r="M212" s="110">
        <v>29314.884467779098</v>
      </c>
      <c r="N212" s="110">
        <v>114866.857261827</v>
      </c>
      <c r="O212" s="110">
        <f t="shared" si="66"/>
        <v>144181.74172960609</v>
      </c>
      <c r="P212" s="111">
        <v>2172066.9541200199</v>
      </c>
      <c r="Q212" s="91"/>
      <c r="R212" s="104">
        <v>2269497.6331088198</v>
      </c>
      <c r="S212" s="104">
        <v>61803.631461183402</v>
      </c>
      <c r="T212" s="110">
        <v>36962.272062465898</v>
      </c>
      <c r="U212" s="110">
        <v>129607.58497262601</v>
      </c>
      <c r="V212" s="110">
        <f t="shared" si="67"/>
        <v>166569.8570350919</v>
      </c>
      <c r="W212" s="111">
        <v>2041124.14461255</v>
      </c>
      <c r="X212" s="91"/>
      <c r="Y212" s="104">
        <v>2159504.08817429</v>
      </c>
      <c r="Z212" s="104">
        <v>61803.182150460801</v>
      </c>
      <c r="AA212" s="110">
        <v>38895.618318050998</v>
      </c>
      <c r="AB212" s="110">
        <v>149179.141866936</v>
      </c>
      <c r="AC212" s="110">
        <f t="shared" si="68"/>
        <v>188074.76018498698</v>
      </c>
      <c r="AD212" s="111">
        <v>1909626.1458388399</v>
      </c>
      <c r="AE212" s="91"/>
      <c r="AF212" s="104">
        <v>2102992.10949578</v>
      </c>
      <c r="AG212" s="104">
        <v>61802.783217685799</v>
      </c>
      <c r="AH212" s="110">
        <v>40830.009626322499</v>
      </c>
      <c r="AI212" s="110">
        <v>152851.79553241999</v>
      </c>
      <c r="AJ212" s="110">
        <f t="shared" si="69"/>
        <v>193681.80515874247</v>
      </c>
      <c r="AK212" s="111">
        <v>1847507.5211193501</v>
      </c>
      <c r="AL212" s="91"/>
      <c r="AM212" s="104">
        <v>2045165.9679799399</v>
      </c>
      <c r="AN212" s="104">
        <v>61802.783217685799</v>
      </c>
      <c r="AO212" s="110">
        <v>42763.7314465526</v>
      </c>
      <c r="AP212" s="110">
        <v>170283.85482266999</v>
      </c>
      <c r="AQ212" s="110">
        <f t="shared" si="70"/>
        <v>213047.58626922261</v>
      </c>
      <c r="AR212" s="111">
        <v>1770315.5984930401</v>
      </c>
    </row>
    <row r="213" spans="2:44" customFormat="1" x14ac:dyDescent="0.25">
      <c r="B213" s="108">
        <v>1641</v>
      </c>
      <c r="C213" s="109" t="s">
        <v>320</v>
      </c>
      <c r="D213" s="104">
        <v>2845524.69118268</v>
      </c>
      <c r="E213" s="104">
        <v>265301.84602045402</v>
      </c>
      <c r="F213" s="110">
        <v>22589.315994055702</v>
      </c>
      <c r="G213" s="110">
        <v>42917.858134740898</v>
      </c>
      <c r="H213" s="110">
        <f t="shared" si="65"/>
        <v>65507.1741287966</v>
      </c>
      <c r="I213" s="111">
        <v>2514715.6710334299</v>
      </c>
      <c r="J213" s="91"/>
      <c r="K213" s="104">
        <v>2626599.6462117699</v>
      </c>
      <c r="L213" s="104">
        <v>226745.04923656699</v>
      </c>
      <c r="M213" s="110">
        <v>27918.937588361099</v>
      </c>
      <c r="N213" s="110">
        <v>53015.472582381801</v>
      </c>
      <c r="O213" s="110">
        <f t="shared" si="66"/>
        <v>80934.410170742893</v>
      </c>
      <c r="P213" s="111">
        <v>2318920.1868044599</v>
      </c>
      <c r="Q213" s="91"/>
      <c r="R213" s="104">
        <v>2473548.0324526099</v>
      </c>
      <c r="S213" s="104">
        <v>227917.36746152001</v>
      </c>
      <c r="T213" s="110">
        <v>35202.163869015203</v>
      </c>
      <c r="U213" s="110">
        <v>59818.8853719814</v>
      </c>
      <c r="V213" s="110">
        <f t="shared" si="67"/>
        <v>95021.049240996595</v>
      </c>
      <c r="W213" s="111">
        <v>2150609.6157500902</v>
      </c>
      <c r="X213" s="91"/>
      <c r="Y213" s="104">
        <v>2363433.9083668799</v>
      </c>
      <c r="Z213" s="104">
        <v>227915.71050844699</v>
      </c>
      <c r="AA213" s="110">
        <v>37043.446017191498</v>
      </c>
      <c r="AB213" s="110">
        <v>68851.911630893694</v>
      </c>
      <c r="AC213" s="110">
        <f t="shared" si="68"/>
        <v>105895.35764808519</v>
      </c>
      <c r="AD213" s="111">
        <v>2029622.84021035</v>
      </c>
      <c r="AE213" s="91"/>
      <c r="AF213" s="104">
        <v>2301405.4938926701</v>
      </c>
      <c r="AG213" s="104">
        <v>227914.23933748601</v>
      </c>
      <c r="AH213" s="110">
        <v>38885.723453640501</v>
      </c>
      <c r="AI213" s="110">
        <v>70546.982553424794</v>
      </c>
      <c r="AJ213" s="110">
        <f t="shared" si="69"/>
        <v>109432.7060070653</v>
      </c>
      <c r="AK213" s="111">
        <v>1964058.5485481201</v>
      </c>
      <c r="AL213" s="91"/>
      <c r="AM213" s="104">
        <v>2195882.8002780499</v>
      </c>
      <c r="AN213" s="104">
        <v>227914.23933748601</v>
      </c>
      <c r="AO213" s="110">
        <v>40727.363282431099</v>
      </c>
      <c r="AP213" s="110">
        <v>78592.548379693704</v>
      </c>
      <c r="AQ213" s="110">
        <f t="shared" si="70"/>
        <v>119319.9116621248</v>
      </c>
      <c r="AR213" s="111">
        <v>1848648.64927844</v>
      </c>
    </row>
    <row r="214" spans="2:44" customFormat="1" x14ac:dyDescent="0.25">
      <c r="B214" s="108">
        <v>556</v>
      </c>
      <c r="C214" s="109" t="s">
        <v>194</v>
      </c>
      <c r="D214" s="104">
        <v>5750503.2740913397</v>
      </c>
      <c r="E214" s="104">
        <v>1194042.5572370901</v>
      </c>
      <c r="F214" s="110">
        <v>44049.166188408599</v>
      </c>
      <c r="G214" s="110">
        <v>108486.808062817</v>
      </c>
      <c r="H214" s="110">
        <f t="shared" si="65"/>
        <v>152535.97425122559</v>
      </c>
      <c r="I214" s="111">
        <v>4403924.7426030301</v>
      </c>
      <c r="J214" s="91"/>
      <c r="K214" s="104">
        <v>5394599.3487269403</v>
      </c>
      <c r="L214" s="104">
        <v>1177204.9026945501</v>
      </c>
      <c r="M214" s="110">
        <v>54441.928297304097</v>
      </c>
      <c r="N214" s="110">
        <v>134011.33347213201</v>
      </c>
      <c r="O214" s="110">
        <f t="shared" si="66"/>
        <v>188453.26176943613</v>
      </c>
      <c r="P214" s="111">
        <v>4028941.1842629602</v>
      </c>
      <c r="Q214" s="91"/>
      <c r="R214" s="104">
        <v>5190702.4816400502</v>
      </c>
      <c r="S214" s="104">
        <v>1183291.29252567</v>
      </c>
      <c r="T214" s="110">
        <v>68644.219544579595</v>
      </c>
      <c r="U214" s="110">
        <v>151208.84913473099</v>
      </c>
      <c r="V214" s="110">
        <f t="shared" si="67"/>
        <v>219853.06867931059</v>
      </c>
      <c r="W214" s="111">
        <v>3787558.12043506</v>
      </c>
      <c r="X214" s="91"/>
      <c r="Y214" s="104">
        <v>4990415.26113752</v>
      </c>
      <c r="Z214" s="104">
        <v>1183282.6900301101</v>
      </c>
      <c r="AA214" s="110">
        <v>72234.719733523394</v>
      </c>
      <c r="AB214" s="110">
        <v>174042.33217809201</v>
      </c>
      <c r="AC214" s="110">
        <f t="shared" si="68"/>
        <v>246277.05191161542</v>
      </c>
      <c r="AD214" s="111">
        <v>3560855.5191958002</v>
      </c>
      <c r="AE214" s="91"/>
      <c r="AF214" s="104">
        <v>4857542.2002462996</v>
      </c>
      <c r="AG214" s="104">
        <v>1183275.0520698801</v>
      </c>
      <c r="AH214" s="110">
        <v>75827.160734599005</v>
      </c>
      <c r="AI214" s="110">
        <v>178327.094787824</v>
      </c>
      <c r="AJ214" s="110">
        <f t="shared" si="69"/>
        <v>254154.25552242302</v>
      </c>
      <c r="AK214" s="111">
        <v>3420112.8926539999</v>
      </c>
      <c r="AL214" s="91"/>
      <c r="AM214" s="104">
        <v>4777757.6721596196</v>
      </c>
      <c r="AN214" s="104">
        <v>1183275.0520698801</v>
      </c>
      <c r="AO214" s="110">
        <v>79418.358400740603</v>
      </c>
      <c r="AP214" s="110">
        <v>198664.49729311501</v>
      </c>
      <c r="AQ214" s="110">
        <f t="shared" si="70"/>
        <v>278082.85569385561</v>
      </c>
      <c r="AR214" s="111">
        <v>3316399.7643958898</v>
      </c>
    </row>
    <row r="215" spans="2:44" customFormat="1" x14ac:dyDescent="0.25">
      <c r="B215" s="108">
        <v>935</v>
      </c>
      <c r="C215" s="109" t="s">
        <v>296</v>
      </c>
      <c r="D215" s="104">
        <v>28891756.2887403</v>
      </c>
      <c r="E215" s="104">
        <v>5358319.1696215598</v>
      </c>
      <c r="F215" s="110">
        <v>309473.62911856303</v>
      </c>
      <c r="G215" s="110">
        <v>714105.47285305103</v>
      </c>
      <c r="H215" s="110">
        <f t="shared" si="65"/>
        <v>1023579.1019716141</v>
      </c>
      <c r="I215" s="111">
        <v>22509858.017147101</v>
      </c>
      <c r="J215" s="91"/>
      <c r="K215" s="104">
        <v>27223794.806761902</v>
      </c>
      <c r="L215" s="104">
        <v>5402076.2474548304</v>
      </c>
      <c r="M215" s="110">
        <v>382489.44496054703</v>
      </c>
      <c r="N215" s="110">
        <v>882118.55769018596</v>
      </c>
      <c r="O215" s="110">
        <f t="shared" si="66"/>
        <v>1264608.0026507331</v>
      </c>
      <c r="P215" s="111">
        <v>20557110.556656402</v>
      </c>
      <c r="Q215" s="91"/>
      <c r="R215" s="104">
        <v>26085249.686959598</v>
      </c>
      <c r="S215" s="104">
        <v>5430006.0852122502</v>
      </c>
      <c r="T215" s="110">
        <v>482269.64500550798</v>
      </c>
      <c r="U215" s="110">
        <v>995319.78716158005</v>
      </c>
      <c r="V215" s="110">
        <f t="shared" si="67"/>
        <v>1477589.4321670881</v>
      </c>
      <c r="W215" s="111">
        <v>19177654.169580199</v>
      </c>
      <c r="X215" s="91"/>
      <c r="Y215" s="104">
        <v>24960817.7009353</v>
      </c>
      <c r="Z215" s="104">
        <v>5429966.6092154402</v>
      </c>
      <c r="AA215" s="110">
        <v>507495.21043552301</v>
      </c>
      <c r="AB215" s="110">
        <v>1145619.30741404</v>
      </c>
      <c r="AC215" s="110">
        <f t="shared" si="68"/>
        <v>1653114.5178495629</v>
      </c>
      <c r="AD215" s="111">
        <v>17877736.573870301</v>
      </c>
      <c r="AE215" s="91"/>
      <c r="AF215" s="104">
        <v>24156058.049345098</v>
      </c>
      <c r="AG215" s="104">
        <v>5429931.55937541</v>
      </c>
      <c r="AH215" s="110">
        <v>532734.411314875</v>
      </c>
      <c r="AI215" s="110">
        <v>1173823.4041528199</v>
      </c>
      <c r="AJ215" s="110">
        <f t="shared" si="69"/>
        <v>1706557.8154676948</v>
      </c>
      <c r="AK215" s="111">
        <v>17019568.674502</v>
      </c>
      <c r="AL215" s="91"/>
      <c r="AM215" s="104">
        <v>23565620.734694201</v>
      </c>
      <c r="AN215" s="104">
        <v>5429931.55937541</v>
      </c>
      <c r="AO215" s="110">
        <v>557964.87696930603</v>
      </c>
      <c r="AP215" s="110">
        <v>1307692.67998435</v>
      </c>
      <c r="AQ215" s="110">
        <f t="shared" si="70"/>
        <v>1865657.556953656</v>
      </c>
      <c r="AR215" s="111">
        <v>16270031.6183652</v>
      </c>
    </row>
    <row r="216" spans="2:44" customFormat="1" x14ac:dyDescent="0.25">
      <c r="B216" s="108">
        <v>25</v>
      </c>
      <c r="C216" s="109" t="s">
        <v>17</v>
      </c>
      <c r="D216" s="104">
        <v>1707295.9084377601</v>
      </c>
      <c r="E216" s="104">
        <v>189534.51547314401</v>
      </c>
      <c r="F216" s="110">
        <v>22589.315994055702</v>
      </c>
      <c r="G216" s="110">
        <v>30996.2308750907</v>
      </c>
      <c r="H216" s="110">
        <f t="shared" si="65"/>
        <v>53585.546869146405</v>
      </c>
      <c r="I216" s="111">
        <v>1464175.84609547</v>
      </c>
      <c r="J216" s="91"/>
      <c r="K216" s="104">
        <v>1582401.2684091199</v>
      </c>
      <c r="L216" s="104">
        <v>164896.25760327501</v>
      </c>
      <c r="M216" s="110">
        <v>27918.937588361099</v>
      </c>
      <c r="N216" s="110">
        <v>38288.952420609101</v>
      </c>
      <c r="O216" s="110">
        <f t="shared" si="66"/>
        <v>66207.890008970193</v>
      </c>
      <c r="P216" s="111">
        <v>1351297.12079688</v>
      </c>
      <c r="Q216" s="91"/>
      <c r="R216" s="104">
        <v>1523012.5477127701</v>
      </c>
      <c r="S216" s="104">
        <v>165748.80494076101</v>
      </c>
      <c r="T216" s="110">
        <v>35202.163869015203</v>
      </c>
      <c r="U216" s="110">
        <v>43202.528324208797</v>
      </c>
      <c r="V216" s="110">
        <f t="shared" si="67"/>
        <v>78404.692193224007</v>
      </c>
      <c r="W216" s="111">
        <v>1278859.05057879</v>
      </c>
      <c r="X216" s="91"/>
      <c r="Y216" s="104">
        <v>1456298.2444691299</v>
      </c>
      <c r="Z216" s="104">
        <v>165747.59995145001</v>
      </c>
      <c r="AA216" s="110">
        <v>37043.446017191498</v>
      </c>
      <c r="AB216" s="110">
        <v>49726.380622312099</v>
      </c>
      <c r="AC216" s="110">
        <f t="shared" si="68"/>
        <v>86769.82663950359</v>
      </c>
      <c r="AD216" s="111">
        <v>1203780.81787818</v>
      </c>
      <c r="AE216" s="91"/>
      <c r="AF216" s="104">
        <v>1442333.02956939</v>
      </c>
      <c r="AG216" s="104">
        <v>165746.53006883699</v>
      </c>
      <c r="AH216" s="110">
        <v>38885.723453640501</v>
      </c>
      <c r="AI216" s="110">
        <v>50950.598510806798</v>
      </c>
      <c r="AJ216" s="110">
        <f t="shared" si="69"/>
        <v>89836.321964447299</v>
      </c>
      <c r="AK216" s="111">
        <v>1186750.1775360999</v>
      </c>
      <c r="AL216" s="91"/>
      <c r="AM216" s="104">
        <v>1418273.52963454</v>
      </c>
      <c r="AN216" s="104">
        <v>165746.53006883699</v>
      </c>
      <c r="AO216" s="110">
        <v>40727.363282431099</v>
      </c>
      <c r="AP216" s="110">
        <v>56761.284940889898</v>
      </c>
      <c r="AQ216" s="110">
        <f t="shared" si="70"/>
        <v>97488.648223320997</v>
      </c>
      <c r="AR216" s="111">
        <v>1155038.35134238</v>
      </c>
    </row>
    <row r="217" spans="2:44" customFormat="1" x14ac:dyDescent="0.25">
      <c r="B217" s="108">
        <v>420</v>
      </c>
      <c r="C217" s="109" t="s">
        <v>159</v>
      </c>
      <c r="D217" s="104">
        <v>3013860.7526179301</v>
      </c>
      <c r="E217" s="104">
        <v>313739.88163943699</v>
      </c>
      <c r="F217" s="110">
        <v>93745.661375331198</v>
      </c>
      <c r="G217" s="110">
        <v>133522.225308083</v>
      </c>
      <c r="H217" s="110">
        <f t="shared" si="65"/>
        <v>227267.8866834142</v>
      </c>
      <c r="I217" s="111">
        <v>2472852.98429508</v>
      </c>
      <c r="J217" s="91"/>
      <c r="K217" s="104">
        <v>2818654.12511368</v>
      </c>
      <c r="L217" s="104">
        <v>244680.836786764</v>
      </c>
      <c r="M217" s="110">
        <v>115863.590991698</v>
      </c>
      <c r="N217" s="110">
        <v>164937.02581185501</v>
      </c>
      <c r="O217" s="110">
        <f t="shared" si="66"/>
        <v>280800.61680355301</v>
      </c>
      <c r="P217" s="111">
        <v>2293172.6715233601</v>
      </c>
      <c r="Q217" s="91"/>
      <c r="R217" s="104">
        <v>2737031.2711191401</v>
      </c>
      <c r="S217" s="104">
        <v>245945.88669734701</v>
      </c>
      <c r="T217" s="110">
        <v>146088.98005641301</v>
      </c>
      <c r="U217" s="110">
        <v>186103.19893505299</v>
      </c>
      <c r="V217" s="110">
        <f t="shared" si="67"/>
        <v>332192.178991466</v>
      </c>
      <c r="W217" s="111">
        <v>2158893.20543032</v>
      </c>
      <c r="X217" s="91"/>
      <c r="Y217" s="104">
        <v>2646748.25643091</v>
      </c>
      <c r="Z217" s="104">
        <v>245944.098677428</v>
      </c>
      <c r="AA217" s="110">
        <v>153730.30097134499</v>
      </c>
      <c r="AB217" s="110">
        <v>214205.947296114</v>
      </c>
      <c r="AC217" s="110">
        <f t="shared" si="68"/>
        <v>367936.24826745898</v>
      </c>
      <c r="AD217" s="111">
        <v>2032867.90948603</v>
      </c>
      <c r="AE217" s="91"/>
      <c r="AF217" s="104">
        <v>2635897.8390675699</v>
      </c>
      <c r="AG217" s="104">
        <v>245942.51113519599</v>
      </c>
      <c r="AH217" s="110">
        <v>161375.75233260801</v>
      </c>
      <c r="AI217" s="110">
        <v>219479.50127732201</v>
      </c>
      <c r="AJ217" s="110">
        <f t="shared" si="69"/>
        <v>380855.25360993005</v>
      </c>
      <c r="AK217" s="111">
        <v>2009100.07432244</v>
      </c>
      <c r="AL217" s="91"/>
      <c r="AM217" s="104">
        <v>2580440.2519340301</v>
      </c>
      <c r="AN217" s="104">
        <v>245942.51113519599</v>
      </c>
      <c r="AO217" s="110">
        <v>169018.55762208899</v>
      </c>
      <c r="AP217" s="110">
        <v>244510.15051460301</v>
      </c>
      <c r="AQ217" s="110">
        <f t="shared" si="70"/>
        <v>413528.708136692</v>
      </c>
      <c r="AR217" s="111">
        <v>1920969.03266214</v>
      </c>
    </row>
    <row r="218" spans="2:44" customFormat="1" x14ac:dyDescent="0.25">
      <c r="B218" s="108">
        <v>938</v>
      </c>
      <c r="C218" s="109" t="s">
        <v>297</v>
      </c>
      <c r="D218" s="104">
        <v>2209354.5900695999</v>
      </c>
      <c r="E218" s="104">
        <v>218458.114108487</v>
      </c>
      <c r="F218" s="110">
        <v>21459.850194352901</v>
      </c>
      <c r="G218" s="110">
        <v>56031.6481203562</v>
      </c>
      <c r="H218" s="110">
        <f t="shared" si="65"/>
        <v>77491.498314709097</v>
      </c>
      <c r="I218" s="111">
        <v>1913404.97764641</v>
      </c>
      <c r="J218" s="91"/>
      <c r="K218" s="104">
        <v>1972499.4931095401</v>
      </c>
      <c r="L218" s="104">
        <v>142063.35988522001</v>
      </c>
      <c r="M218" s="110">
        <v>26522.990708943002</v>
      </c>
      <c r="N218" s="110">
        <v>69214.644760331794</v>
      </c>
      <c r="O218" s="110">
        <f t="shared" si="66"/>
        <v>95737.635469274799</v>
      </c>
      <c r="P218" s="111">
        <v>1734698.4977550399</v>
      </c>
      <c r="Q218" s="91"/>
      <c r="R218" s="104">
        <v>1874161.0422378001</v>
      </c>
      <c r="S218" s="104">
        <v>142797.85647710701</v>
      </c>
      <c r="T218" s="110">
        <v>33442.055675564399</v>
      </c>
      <c r="U218" s="110">
        <v>78096.8781245313</v>
      </c>
      <c r="V218" s="110">
        <f t="shared" si="67"/>
        <v>111538.93380009569</v>
      </c>
      <c r="W218" s="111">
        <v>1619824.25196059</v>
      </c>
      <c r="X218" s="91"/>
      <c r="Y218" s="104">
        <v>1786513.2857549</v>
      </c>
      <c r="Z218" s="104">
        <v>142796.81834056799</v>
      </c>
      <c r="AA218" s="110">
        <v>35191.273716331903</v>
      </c>
      <c r="AB218" s="110">
        <v>89889.995740333397</v>
      </c>
      <c r="AC218" s="110">
        <f t="shared" si="68"/>
        <v>125081.26945666529</v>
      </c>
      <c r="AD218" s="111">
        <v>1518635.1979576701</v>
      </c>
      <c r="AE218" s="91"/>
      <c r="AF218" s="104">
        <v>1746717.9229943999</v>
      </c>
      <c r="AG218" s="104">
        <v>142795.89660273801</v>
      </c>
      <c r="AH218" s="110">
        <v>36941.437280958497</v>
      </c>
      <c r="AI218" s="110">
        <v>92103.005000304707</v>
      </c>
      <c r="AJ218" s="110">
        <f t="shared" si="69"/>
        <v>129044.44228126321</v>
      </c>
      <c r="AK218" s="111">
        <v>1474877.5841103999</v>
      </c>
      <c r="AL218" s="91"/>
      <c r="AM218" s="104">
        <v>1714800.45622986</v>
      </c>
      <c r="AN218" s="104">
        <v>142795.89660273801</v>
      </c>
      <c r="AO218" s="110">
        <v>38690.995118309504</v>
      </c>
      <c r="AP218" s="110">
        <v>102606.93816237801</v>
      </c>
      <c r="AQ218" s="110">
        <f t="shared" si="70"/>
        <v>141297.93328068752</v>
      </c>
      <c r="AR218" s="111">
        <v>1430706.62634643</v>
      </c>
    </row>
    <row r="219" spans="2:44" customFormat="1" x14ac:dyDescent="0.25">
      <c r="B219" s="108">
        <v>1948</v>
      </c>
      <c r="C219" s="109" t="s">
        <v>390</v>
      </c>
      <c r="D219" s="104">
        <v>16511179.8652393</v>
      </c>
      <c r="E219" s="104">
        <v>377052.30579256901</v>
      </c>
      <c r="F219" s="110">
        <v>91486.729775925603</v>
      </c>
      <c r="G219" s="110">
        <v>432755.06952530501</v>
      </c>
      <c r="H219" s="110">
        <f t="shared" si="65"/>
        <v>524241.79930123058</v>
      </c>
      <c r="I219" s="111">
        <v>15609885.7601455</v>
      </c>
      <c r="J219" s="91"/>
      <c r="K219" s="104">
        <v>15180977.434872201</v>
      </c>
      <c r="L219" s="104">
        <v>203331.638499219</v>
      </c>
      <c r="M219" s="110">
        <v>113071.697232862</v>
      </c>
      <c r="N219" s="110">
        <v>534572.68187235005</v>
      </c>
      <c r="O219" s="110">
        <f t="shared" si="66"/>
        <v>647644.37910521205</v>
      </c>
      <c r="P219" s="111">
        <v>14330001.417267799</v>
      </c>
      <c r="Q219" s="91"/>
      <c r="R219" s="104">
        <v>14325178.8006992</v>
      </c>
      <c r="S219" s="104">
        <v>204382.90460767201</v>
      </c>
      <c r="T219" s="110">
        <v>142568.76366951101</v>
      </c>
      <c r="U219" s="110">
        <v>603173.76083414606</v>
      </c>
      <c r="V219" s="110">
        <f t="shared" si="67"/>
        <v>745742.52450365713</v>
      </c>
      <c r="W219" s="111">
        <v>13375053.3715878</v>
      </c>
      <c r="X219" s="91"/>
      <c r="Y219" s="104">
        <v>13637749.0366027</v>
      </c>
      <c r="Z219" s="104">
        <v>204381.41874950501</v>
      </c>
      <c r="AA219" s="110">
        <v>150025.956369625</v>
      </c>
      <c r="AB219" s="110">
        <v>694256.77561151097</v>
      </c>
      <c r="AC219" s="110">
        <f t="shared" si="68"/>
        <v>844282.7319811359</v>
      </c>
      <c r="AD219" s="111">
        <v>12589084.8858721</v>
      </c>
      <c r="AE219" s="91"/>
      <c r="AF219" s="104">
        <v>13251314.415488601</v>
      </c>
      <c r="AG219" s="104">
        <v>204380.099489821</v>
      </c>
      <c r="AH219" s="110">
        <v>157487.17998724399</v>
      </c>
      <c r="AI219" s="110">
        <v>711348.74074703397</v>
      </c>
      <c r="AJ219" s="110">
        <f t="shared" si="69"/>
        <v>868835.92073427793</v>
      </c>
      <c r="AK219" s="111">
        <v>12178098.395264501</v>
      </c>
      <c r="AL219" s="91"/>
      <c r="AM219" s="104">
        <v>12980396.822409499</v>
      </c>
      <c r="AN219" s="104">
        <v>204380.099489821</v>
      </c>
      <c r="AO219" s="110">
        <v>164945.82129384601</v>
      </c>
      <c r="AP219" s="110">
        <v>792474.86282857799</v>
      </c>
      <c r="AQ219" s="110">
        <f t="shared" si="70"/>
        <v>957420.68412242399</v>
      </c>
      <c r="AR219" s="111">
        <v>11818596.0387973</v>
      </c>
    </row>
    <row r="220" spans="2:44" customFormat="1" x14ac:dyDescent="0.25">
      <c r="B220" s="108">
        <v>1908</v>
      </c>
      <c r="C220" s="109" t="s">
        <v>379</v>
      </c>
      <c r="D220" s="104">
        <v>1340062.2540277799</v>
      </c>
      <c r="E220" s="104">
        <v>234998.79868713999</v>
      </c>
      <c r="F220" s="110">
        <v>13553.589596433399</v>
      </c>
      <c r="G220" s="110">
        <v>16690.2781635104</v>
      </c>
      <c r="H220" s="110">
        <f t="shared" si="65"/>
        <v>30243.867759943802</v>
      </c>
      <c r="I220" s="111">
        <v>1074819.5875806999</v>
      </c>
      <c r="J220" s="91"/>
      <c r="K220" s="104">
        <v>1253778.05751086</v>
      </c>
      <c r="L220" s="104">
        <v>214623.05528527399</v>
      </c>
      <c r="M220" s="110">
        <v>16751.362553016599</v>
      </c>
      <c r="N220" s="110">
        <v>20617.1282264818</v>
      </c>
      <c r="O220" s="110">
        <f t="shared" si="66"/>
        <v>37368.490779498403</v>
      </c>
      <c r="P220" s="111">
        <v>1001786.5114460899</v>
      </c>
      <c r="Q220" s="91"/>
      <c r="R220" s="104">
        <v>1199346.1795636199</v>
      </c>
      <c r="S220" s="104">
        <v>215732.700325168</v>
      </c>
      <c r="T220" s="110">
        <v>21121.2983214091</v>
      </c>
      <c r="U220" s="110">
        <v>23262.8998668817</v>
      </c>
      <c r="V220" s="110">
        <f t="shared" si="67"/>
        <v>44384.1981882908</v>
      </c>
      <c r="W220" s="111">
        <v>939229.28105015995</v>
      </c>
      <c r="X220" s="91"/>
      <c r="Y220" s="104">
        <v>1141575.4348722601</v>
      </c>
      <c r="Z220" s="104">
        <v>215731.13195429399</v>
      </c>
      <c r="AA220" s="110">
        <v>22226.067610314902</v>
      </c>
      <c r="AB220" s="110">
        <v>26775.743412014199</v>
      </c>
      <c r="AC220" s="110">
        <f t="shared" si="68"/>
        <v>49001.811022329101</v>
      </c>
      <c r="AD220" s="111">
        <v>876842.49189564097</v>
      </c>
      <c r="AE220" s="91"/>
      <c r="AF220" s="104">
        <v>1133575.4530192099</v>
      </c>
      <c r="AG220" s="104">
        <v>215729.739433454</v>
      </c>
      <c r="AH220" s="110">
        <v>23331.4340721843</v>
      </c>
      <c r="AI220" s="110">
        <v>27434.9376596652</v>
      </c>
      <c r="AJ220" s="110">
        <f t="shared" si="69"/>
        <v>50766.371731849504</v>
      </c>
      <c r="AK220" s="111">
        <v>867079.34185390803</v>
      </c>
      <c r="AL220" s="91"/>
      <c r="AM220" s="104">
        <v>1121685.5398767199</v>
      </c>
      <c r="AN220" s="104">
        <v>215729.739433454</v>
      </c>
      <c r="AO220" s="110">
        <v>24436.417969458598</v>
      </c>
      <c r="AP220" s="110">
        <v>30563.7688143253</v>
      </c>
      <c r="AQ220" s="110">
        <f t="shared" si="70"/>
        <v>55000.186783783894</v>
      </c>
      <c r="AR220" s="111">
        <v>850955.61365948105</v>
      </c>
    </row>
    <row r="221" spans="2:44" customFormat="1" x14ac:dyDescent="0.25">
      <c r="B221" s="108">
        <v>1987</v>
      </c>
      <c r="C221" s="109" t="s">
        <v>392</v>
      </c>
      <c r="D221" s="104">
        <v>3285093.0455459501</v>
      </c>
      <c r="E221" s="104">
        <v>496674.97714804398</v>
      </c>
      <c r="F221" s="110">
        <v>36142.905590489099</v>
      </c>
      <c r="G221" s="110">
        <v>73914.089009831601</v>
      </c>
      <c r="H221" s="110">
        <f t="shared" si="65"/>
        <v>110056.9946003207</v>
      </c>
      <c r="I221" s="111">
        <v>2678361.0737975799</v>
      </c>
      <c r="J221" s="91"/>
      <c r="K221" s="104">
        <v>3087064.4650318399</v>
      </c>
      <c r="L221" s="104">
        <v>481808.61364972498</v>
      </c>
      <c r="M221" s="110">
        <v>44670.300141377702</v>
      </c>
      <c r="N221" s="110">
        <v>91304.425002990902</v>
      </c>
      <c r="O221" s="110">
        <f t="shared" si="66"/>
        <v>135974.7251443686</v>
      </c>
      <c r="P221" s="111">
        <v>2469281.1262377501</v>
      </c>
      <c r="Q221" s="91"/>
      <c r="R221" s="104">
        <v>2880055.5529566598</v>
      </c>
      <c r="S221" s="104">
        <v>484299.66260811401</v>
      </c>
      <c r="T221" s="110">
        <v>56323.462190424303</v>
      </c>
      <c r="U221" s="110">
        <v>103021.41369618999</v>
      </c>
      <c r="V221" s="110">
        <f t="shared" si="67"/>
        <v>159344.87588661429</v>
      </c>
      <c r="W221" s="111">
        <v>2236411.0144619402</v>
      </c>
      <c r="X221" s="91"/>
      <c r="Y221" s="104">
        <v>2746661.9796059499</v>
      </c>
      <c r="Z221" s="104">
        <v>484296.14176271699</v>
      </c>
      <c r="AA221" s="110">
        <v>59269.5136275064</v>
      </c>
      <c r="AB221" s="110">
        <v>118578.292253206</v>
      </c>
      <c r="AC221" s="110">
        <f t="shared" si="68"/>
        <v>177847.8058807124</v>
      </c>
      <c r="AD221" s="111">
        <v>2084518.03196252</v>
      </c>
      <c r="AE221" s="91"/>
      <c r="AF221" s="104">
        <v>2700645.8838551301</v>
      </c>
      <c r="AG221" s="104">
        <v>484293.01568413898</v>
      </c>
      <c r="AH221" s="110">
        <v>62217.157525824798</v>
      </c>
      <c r="AI221" s="110">
        <v>121497.581064232</v>
      </c>
      <c r="AJ221" s="110">
        <f t="shared" si="69"/>
        <v>183714.7385900568</v>
      </c>
      <c r="AK221" s="111">
        <v>2032638.1295809301</v>
      </c>
      <c r="AL221" s="91"/>
      <c r="AM221" s="104">
        <v>2676248.5595498201</v>
      </c>
      <c r="AN221" s="104">
        <v>484293.01568413898</v>
      </c>
      <c r="AO221" s="110">
        <v>65163.781251889697</v>
      </c>
      <c r="AP221" s="110">
        <v>135353.833320584</v>
      </c>
      <c r="AQ221" s="110">
        <f t="shared" si="70"/>
        <v>200517.61457247369</v>
      </c>
      <c r="AR221" s="111">
        <v>1991437.9292932099</v>
      </c>
    </row>
    <row r="222" spans="2:44" customFormat="1" x14ac:dyDescent="0.25">
      <c r="B222" s="108">
        <v>119</v>
      </c>
      <c r="C222" s="109" t="s">
        <v>47</v>
      </c>
      <c r="D222" s="104">
        <v>8266756.4344376205</v>
      </c>
      <c r="E222" s="104">
        <v>830827.94345912396</v>
      </c>
      <c r="F222" s="110">
        <v>63250.084783355996</v>
      </c>
      <c r="G222" s="110">
        <v>128753.57440422301</v>
      </c>
      <c r="H222" s="110">
        <f t="shared" si="65"/>
        <v>192003.659187579</v>
      </c>
      <c r="I222" s="111">
        <v>7243924.8317909203</v>
      </c>
      <c r="J222" s="91"/>
      <c r="K222" s="104">
        <v>7700176.5352721903</v>
      </c>
      <c r="L222" s="104">
        <v>773351.92768251698</v>
      </c>
      <c r="M222" s="110">
        <v>78173.025247411002</v>
      </c>
      <c r="N222" s="110">
        <v>159046.41774714499</v>
      </c>
      <c r="O222" s="110">
        <f t="shared" si="66"/>
        <v>237219.44299455598</v>
      </c>
      <c r="P222" s="111">
        <v>6689605.1645951197</v>
      </c>
      <c r="Q222" s="91"/>
      <c r="R222" s="104">
        <v>7312984.1826267401</v>
      </c>
      <c r="S222" s="104">
        <v>777350.315132107</v>
      </c>
      <c r="T222" s="110">
        <v>98566.058833242496</v>
      </c>
      <c r="U222" s="110">
        <v>179456.656115944</v>
      </c>
      <c r="V222" s="110">
        <f t="shared" si="67"/>
        <v>278022.71494918648</v>
      </c>
      <c r="W222" s="111">
        <v>6257611.1525454503</v>
      </c>
      <c r="X222" s="91"/>
      <c r="Y222" s="104">
        <v>7002442.3535167603</v>
      </c>
      <c r="Z222" s="104">
        <v>777344.66381642304</v>
      </c>
      <c r="AA222" s="110">
        <v>103721.648848136</v>
      </c>
      <c r="AB222" s="110">
        <v>206555.73489268101</v>
      </c>
      <c r="AC222" s="110">
        <f t="shared" si="68"/>
        <v>310277.38374081702</v>
      </c>
      <c r="AD222" s="111">
        <v>5914820.3059595199</v>
      </c>
      <c r="AE222" s="91"/>
      <c r="AF222" s="104">
        <v>6833076.4576823199</v>
      </c>
      <c r="AG222" s="104">
        <v>777339.64614171605</v>
      </c>
      <c r="AH222" s="110">
        <v>108880.025670193</v>
      </c>
      <c r="AI222" s="110">
        <v>211640.94766027399</v>
      </c>
      <c r="AJ222" s="110">
        <f t="shared" si="69"/>
        <v>320520.97333046701</v>
      </c>
      <c r="AK222" s="111">
        <v>5735215.8382101301</v>
      </c>
      <c r="AL222" s="91"/>
      <c r="AM222" s="104">
        <v>6644688.7300932696</v>
      </c>
      <c r="AN222" s="104">
        <v>777339.64614171605</v>
      </c>
      <c r="AO222" s="110">
        <v>114036.617190807</v>
      </c>
      <c r="AP222" s="110">
        <v>235777.645139081</v>
      </c>
      <c r="AQ222" s="110">
        <f t="shared" si="70"/>
        <v>349814.26232988801</v>
      </c>
      <c r="AR222" s="111">
        <v>5517534.8216216601</v>
      </c>
    </row>
    <row r="223" spans="2:44" customFormat="1" x14ac:dyDescent="0.25">
      <c r="B223" s="108">
        <v>687</v>
      </c>
      <c r="C223" s="109" t="s">
        <v>227</v>
      </c>
      <c r="D223" s="104">
        <v>8209604.1071492499</v>
      </c>
      <c r="E223" s="104">
        <v>1687383.90351727</v>
      </c>
      <c r="F223" s="110">
        <v>58732.221584544801</v>
      </c>
      <c r="G223" s="110">
        <v>125177.086226328</v>
      </c>
      <c r="H223" s="110">
        <f t="shared" si="65"/>
        <v>183909.30781087279</v>
      </c>
      <c r="I223" s="111">
        <v>6338310.8958211103</v>
      </c>
      <c r="J223" s="91"/>
      <c r="K223" s="104">
        <v>7855148.4389624298</v>
      </c>
      <c r="L223" s="104">
        <v>1811256.2785945199</v>
      </c>
      <c r="M223" s="110">
        <v>72589.237729738801</v>
      </c>
      <c r="N223" s="110">
        <v>154628.461698614</v>
      </c>
      <c r="O223" s="110">
        <f t="shared" si="66"/>
        <v>227217.69942835282</v>
      </c>
      <c r="P223" s="111">
        <v>5816674.4609395601</v>
      </c>
      <c r="Q223" s="91"/>
      <c r="R223" s="104">
        <v>7535273.9773462303</v>
      </c>
      <c r="S223" s="104">
        <v>1820620.84356564</v>
      </c>
      <c r="T223" s="110">
        <v>91525.626059439499</v>
      </c>
      <c r="U223" s="110">
        <v>174471.74900161201</v>
      </c>
      <c r="V223" s="110">
        <f t="shared" si="67"/>
        <v>265997.37506105151</v>
      </c>
      <c r="W223" s="111">
        <v>5448655.7587195402</v>
      </c>
      <c r="X223" s="91"/>
      <c r="Y223" s="104">
        <v>7272126.6702926001</v>
      </c>
      <c r="Z223" s="104">
        <v>1820607.60770154</v>
      </c>
      <c r="AA223" s="110">
        <v>96312.959644697796</v>
      </c>
      <c r="AB223" s="110">
        <v>200818.07559010599</v>
      </c>
      <c r="AC223" s="110">
        <f t="shared" si="68"/>
        <v>297131.0352348038</v>
      </c>
      <c r="AD223" s="111">
        <v>5154388.0273562502</v>
      </c>
      <c r="AE223" s="91"/>
      <c r="AF223" s="104">
        <v>7120994.51336338</v>
      </c>
      <c r="AG223" s="104">
        <v>1820595.8558787401</v>
      </c>
      <c r="AH223" s="110">
        <v>101102.880979465</v>
      </c>
      <c r="AI223" s="110">
        <v>205762.03244748901</v>
      </c>
      <c r="AJ223" s="110">
        <f t="shared" si="69"/>
        <v>306864.91342695401</v>
      </c>
      <c r="AK223" s="111">
        <v>4993533.7440576898</v>
      </c>
      <c r="AL223" s="91"/>
      <c r="AM223" s="104">
        <v>6926418.3320223903</v>
      </c>
      <c r="AN223" s="104">
        <v>1820595.8558787401</v>
      </c>
      <c r="AO223" s="110">
        <v>105891.14453432101</v>
      </c>
      <c r="AP223" s="110">
        <v>229228.26610743999</v>
      </c>
      <c r="AQ223" s="110">
        <f t="shared" si="70"/>
        <v>335119.41064176103</v>
      </c>
      <c r="AR223" s="111">
        <v>4770703.0655018901</v>
      </c>
    </row>
    <row r="224" spans="2:44" customFormat="1" x14ac:dyDescent="0.25">
      <c r="B224" s="108">
        <v>1842</v>
      </c>
      <c r="C224" s="109" t="s">
        <v>365</v>
      </c>
      <c r="D224" s="104">
        <v>129926.945357441</v>
      </c>
      <c r="E224" s="104">
        <v>67996.259406539903</v>
      </c>
      <c r="F224" s="110">
        <v>22589.315994055702</v>
      </c>
      <c r="G224" s="110">
        <v>39341.369956845898</v>
      </c>
      <c r="H224" s="110">
        <f t="shared" si="65"/>
        <v>61930.685950901599</v>
      </c>
      <c r="I224" s="111">
        <v>0</v>
      </c>
      <c r="J224" s="91"/>
      <c r="K224" s="104">
        <v>124612.433718853</v>
      </c>
      <c r="L224" s="104">
        <v>48095.979596641897</v>
      </c>
      <c r="M224" s="110">
        <v>27918.937588361099</v>
      </c>
      <c r="N224" s="110">
        <v>48597.516533850001</v>
      </c>
      <c r="O224" s="110">
        <f t="shared" si="66"/>
        <v>76516.4541222111</v>
      </c>
      <c r="P224" s="111">
        <v>0</v>
      </c>
      <c r="Q224" s="91"/>
      <c r="R224" s="104">
        <v>138380.78776306301</v>
      </c>
      <c r="S224" s="104">
        <v>48344.6456363986</v>
      </c>
      <c r="T224" s="110">
        <v>35202.163869015203</v>
      </c>
      <c r="U224" s="110">
        <v>54833.9782576496</v>
      </c>
      <c r="V224" s="110">
        <f t="shared" si="67"/>
        <v>90036.14212666481</v>
      </c>
      <c r="W224" s="111">
        <v>0</v>
      </c>
      <c r="X224" s="91"/>
      <c r="Y224" s="104">
        <v>148501.992517648</v>
      </c>
      <c r="Z224" s="104">
        <v>48344.294172137503</v>
      </c>
      <c r="AA224" s="110">
        <v>37043.446017191498</v>
      </c>
      <c r="AB224" s="110">
        <v>63114.252328319199</v>
      </c>
      <c r="AC224" s="110">
        <f t="shared" si="68"/>
        <v>100157.6983455107</v>
      </c>
      <c r="AD224" s="111">
        <v>0</v>
      </c>
      <c r="AE224" s="91"/>
      <c r="AF224" s="104">
        <v>151897.772909291</v>
      </c>
      <c r="AG224" s="104">
        <v>48343.982115011</v>
      </c>
      <c r="AH224" s="110">
        <v>38885.723453640501</v>
      </c>
      <c r="AI224" s="110">
        <v>64668.067340639398</v>
      </c>
      <c r="AJ224" s="110">
        <f t="shared" si="69"/>
        <v>103553.79079427989</v>
      </c>
      <c r="AK224" s="111">
        <v>0</v>
      </c>
      <c r="AL224" s="91"/>
      <c r="AM224" s="104">
        <v>161114.51474549499</v>
      </c>
      <c r="AN224" s="104">
        <v>48343.982115011</v>
      </c>
      <c r="AO224" s="110">
        <v>40727.363282431099</v>
      </c>
      <c r="AP224" s="110">
        <v>72043.169348052499</v>
      </c>
      <c r="AQ224" s="110">
        <f t="shared" si="70"/>
        <v>112770.53263048359</v>
      </c>
      <c r="AR224" s="111">
        <v>0</v>
      </c>
    </row>
    <row r="225" spans="2:44" customFormat="1" x14ac:dyDescent="0.25">
      <c r="B225" s="108">
        <v>1731</v>
      </c>
      <c r="C225" s="109" t="s">
        <v>356</v>
      </c>
      <c r="D225" s="104">
        <v>684428.96456712298</v>
      </c>
      <c r="E225" s="104">
        <v>557556.29795076698</v>
      </c>
      <c r="F225" s="110">
        <v>33883.9739910836</v>
      </c>
      <c r="G225" s="110">
        <v>92988.692625272102</v>
      </c>
      <c r="H225" s="110">
        <f t="shared" si="65"/>
        <v>126872.66661635571</v>
      </c>
      <c r="I225" s="111">
        <v>0</v>
      </c>
      <c r="J225" s="91"/>
      <c r="K225" s="104">
        <v>750120.37397640396</v>
      </c>
      <c r="L225" s="104">
        <v>593375.11033203499</v>
      </c>
      <c r="M225" s="110">
        <v>41878.406382541601</v>
      </c>
      <c r="N225" s="110">
        <v>114866.857261827</v>
      </c>
      <c r="O225" s="110">
        <f t="shared" si="66"/>
        <v>156745.26364436859</v>
      </c>
      <c r="P225" s="111">
        <v>0</v>
      </c>
      <c r="Q225" s="91"/>
      <c r="R225" s="104">
        <v>778853.81164567801</v>
      </c>
      <c r="S225" s="104">
        <v>596442.98086952895</v>
      </c>
      <c r="T225" s="110">
        <v>52803.245803522797</v>
      </c>
      <c r="U225" s="110">
        <v>129607.58497262601</v>
      </c>
      <c r="V225" s="110">
        <f t="shared" si="67"/>
        <v>182410.8307761488</v>
      </c>
      <c r="W225" s="111">
        <v>0</v>
      </c>
      <c r="X225" s="91"/>
      <c r="Y225" s="104">
        <v>801182.95563797595</v>
      </c>
      <c r="Z225" s="104">
        <v>596438.64474525198</v>
      </c>
      <c r="AA225" s="110">
        <v>55565.169025787203</v>
      </c>
      <c r="AB225" s="110">
        <v>149179.141866936</v>
      </c>
      <c r="AC225" s="110">
        <f t="shared" si="68"/>
        <v>204744.31089272321</v>
      </c>
      <c r="AD225" s="111">
        <v>0</v>
      </c>
      <c r="AE225" s="91"/>
      <c r="AF225" s="104">
        <v>807615.17551197601</v>
      </c>
      <c r="AG225" s="104">
        <v>596434.79479909397</v>
      </c>
      <c r="AH225" s="110">
        <v>58328.585180460701</v>
      </c>
      <c r="AI225" s="110">
        <v>152851.79553241999</v>
      </c>
      <c r="AJ225" s="110">
        <f t="shared" si="69"/>
        <v>211180.38071288069</v>
      </c>
      <c r="AK225" s="111">
        <v>0</v>
      </c>
      <c r="AL225" s="91"/>
      <c r="AM225" s="104">
        <v>827809.69454541104</v>
      </c>
      <c r="AN225" s="104">
        <v>596434.79479909397</v>
      </c>
      <c r="AO225" s="110">
        <v>61091.044923646601</v>
      </c>
      <c r="AP225" s="110">
        <v>170283.85482266999</v>
      </c>
      <c r="AQ225" s="110">
        <f t="shared" si="70"/>
        <v>231374.8997463166</v>
      </c>
      <c r="AR225" s="111">
        <v>0</v>
      </c>
    </row>
    <row r="226" spans="2:44" customFormat="1" x14ac:dyDescent="0.25">
      <c r="B226" s="108">
        <v>815</v>
      </c>
      <c r="C226" s="109" t="s">
        <v>263</v>
      </c>
      <c r="D226" s="104">
        <v>2689528.4435385801</v>
      </c>
      <c r="E226" s="104">
        <v>40109.0092327374</v>
      </c>
      <c r="F226" s="110">
        <v>20330.3843946501</v>
      </c>
      <c r="G226" s="110">
        <v>63184.624476146397</v>
      </c>
      <c r="H226" s="110">
        <f t="shared" si="65"/>
        <v>83515.008870796504</v>
      </c>
      <c r="I226" s="111">
        <v>2565904.4254350499</v>
      </c>
      <c r="J226" s="91"/>
      <c r="K226" s="104">
        <v>2510376.7519365698</v>
      </c>
      <c r="L226" s="104">
        <v>27248.7833018458</v>
      </c>
      <c r="M226" s="110">
        <v>25127.043829524999</v>
      </c>
      <c r="N226" s="110">
        <v>78050.556857395495</v>
      </c>
      <c r="O226" s="110">
        <f t="shared" si="66"/>
        <v>103177.60068692049</v>
      </c>
      <c r="P226" s="111">
        <v>2379950.3679478001</v>
      </c>
      <c r="Q226" s="91"/>
      <c r="R226" s="104">
        <v>2389786.7007989101</v>
      </c>
      <c r="S226" s="104">
        <v>27389.665078008398</v>
      </c>
      <c r="T226" s="110">
        <v>31681.947482113599</v>
      </c>
      <c r="U226" s="110">
        <v>88066.6923531949</v>
      </c>
      <c r="V226" s="110">
        <f t="shared" si="67"/>
        <v>119748.6398353085</v>
      </c>
      <c r="W226" s="111">
        <v>2242648.39588559</v>
      </c>
      <c r="X226" s="91"/>
      <c r="Y226" s="104">
        <v>2277028.3812987399</v>
      </c>
      <c r="Z226" s="104">
        <v>27389.465955887001</v>
      </c>
      <c r="AA226" s="110">
        <v>33339.101415472302</v>
      </c>
      <c r="AB226" s="110">
        <v>101365.31434548199</v>
      </c>
      <c r="AC226" s="110">
        <f t="shared" si="68"/>
        <v>134704.41576095429</v>
      </c>
      <c r="AD226" s="111">
        <v>2114934.4995819</v>
      </c>
      <c r="AE226" s="91"/>
      <c r="AF226" s="104">
        <v>2219662.42033272</v>
      </c>
      <c r="AG226" s="104">
        <v>27389.289159882599</v>
      </c>
      <c r="AH226" s="110">
        <v>34997.151108276397</v>
      </c>
      <c r="AI226" s="110">
        <v>103860.835425875</v>
      </c>
      <c r="AJ226" s="110">
        <f t="shared" si="69"/>
        <v>138857.98653415139</v>
      </c>
      <c r="AK226" s="111">
        <v>2053415.1446386899</v>
      </c>
      <c r="AL226" s="91"/>
      <c r="AM226" s="104">
        <v>2163895.5390399299</v>
      </c>
      <c r="AN226" s="104">
        <v>27389.289159882599</v>
      </c>
      <c r="AO226" s="110">
        <v>36654.626954188003</v>
      </c>
      <c r="AP226" s="110">
        <v>115705.69622565999</v>
      </c>
      <c r="AQ226" s="110">
        <f t="shared" si="70"/>
        <v>152360.323179848</v>
      </c>
      <c r="AR226" s="111">
        <v>1984145.9267002</v>
      </c>
    </row>
    <row r="227" spans="2:44" customFormat="1" x14ac:dyDescent="0.25">
      <c r="B227" s="108">
        <v>1709</v>
      </c>
      <c r="C227" s="109" t="s">
        <v>345</v>
      </c>
      <c r="D227" s="104">
        <v>3341433.21054385</v>
      </c>
      <c r="E227" s="104">
        <v>255768.14659064601</v>
      </c>
      <c r="F227" s="110">
        <v>58732.221584544801</v>
      </c>
      <c r="G227" s="110">
        <v>92988.692625272102</v>
      </c>
      <c r="H227" s="110">
        <f t="shared" si="65"/>
        <v>151720.9142098169</v>
      </c>
      <c r="I227" s="111">
        <v>2933944.1497433898</v>
      </c>
      <c r="J227" s="91"/>
      <c r="K227" s="104">
        <v>3151171.8772706101</v>
      </c>
      <c r="L227" s="104">
        <v>261573.13901235099</v>
      </c>
      <c r="M227" s="110">
        <v>72589.237729738801</v>
      </c>
      <c r="N227" s="110">
        <v>114866.857261827</v>
      </c>
      <c r="O227" s="110">
        <f t="shared" si="66"/>
        <v>187456.0949915658</v>
      </c>
      <c r="P227" s="111">
        <v>2702142.6432667002</v>
      </c>
      <c r="Q227" s="91"/>
      <c r="R227" s="104">
        <v>3045027.8951024399</v>
      </c>
      <c r="S227" s="104">
        <v>262925.52557626797</v>
      </c>
      <c r="T227" s="110">
        <v>91525.626059439499</v>
      </c>
      <c r="U227" s="110">
        <v>129607.58497262601</v>
      </c>
      <c r="V227" s="110">
        <f t="shared" si="67"/>
        <v>221133.2110320655</v>
      </c>
      <c r="W227" s="111">
        <v>2560969.1584941102</v>
      </c>
      <c r="X227" s="91"/>
      <c r="Y227" s="104">
        <v>2908781.4880188899</v>
      </c>
      <c r="Z227" s="104">
        <v>262923.61411483597</v>
      </c>
      <c r="AA227" s="110">
        <v>96312.959644697796</v>
      </c>
      <c r="AB227" s="110">
        <v>149179.141866936</v>
      </c>
      <c r="AC227" s="110">
        <f t="shared" si="68"/>
        <v>245492.10151163378</v>
      </c>
      <c r="AD227" s="111">
        <v>2400365.7723924201</v>
      </c>
      <c r="AE227" s="91"/>
      <c r="AF227" s="104">
        <v>2809878.1471252502</v>
      </c>
      <c r="AG227" s="104">
        <v>262921.91697169002</v>
      </c>
      <c r="AH227" s="110">
        <v>101102.880979465</v>
      </c>
      <c r="AI227" s="110">
        <v>152851.79553241999</v>
      </c>
      <c r="AJ227" s="110">
        <f t="shared" si="69"/>
        <v>253954.67651188499</v>
      </c>
      <c r="AK227" s="111">
        <v>2293001.5536416802</v>
      </c>
      <c r="AL227" s="91"/>
      <c r="AM227" s="104">
        <v>2740927.7741342299</v>
      </c>
      <c r="AN227" s="104">
        <v>262921.91697169002</v>
      </c>
      <c r="AO227" s="110">
        <v>105891.14453432101</v>
      </c>
      <c r="AP227" s="110">
        <v>170283.85482266999</v>
      </c>
      <c r="AQ227" s="110">
        <f t="shared" si="70"/>
        <v>276174.99935699103</v>
      </c>
      <c r="AR227" s="111">
        <v>2201830.8578055501</v>
      </c>
    </row>
    <row r="228" spans="2:44" customFormat="1" x14ac:dyDescent="0.25">
      <c r="B228" s="108">
        <v>1927</v>
      </c>
      <c r="C228" s="109" t="s">
        <v>384</v>
      </c>
      <c r="D228" s="104">
        <v>830333.05944439396</v>
      </c>
      <c r="E228" s="104">
        <v>99166.611166429095</v>
      </c>
      <c r="F228" s="110">
        <v>24848.247593461299</v>
      </c>
      <c r="G228" s="110">
        <v>38149.207230880798</v>
      </c>
      <c r="H228" s="110">
        <f t="shared" si="65"/>
        <v>62997.454824342101</v>
      </c>
      <c r="I228" s="111">
        <v>668168.99345362303</v>
      </c>
      <c r="J228" s="91"/>
      <c r="K228" s="104">
        <v>774125.52744876198</v>
      </c>
      <c r="L228" s="104">
        <v>71183.926871914198</v>
      </c>
      <c r="M228" s="110">
        <v>30710.8313471972</v>
      </c>
      <c r="N228" s="110">
        <v>47124.8645176727</v>
      </c>
      <c r="O228" s="110">
        <f t="shared" si="66"/>
        <v>77835.695864869893</v>
      </c>
      <c r="P228" s="111">
        <v>625105.90471197804</v>
      </c>
      <c r="Q228" s="91"/>
      <c r="R228" s="104">
        <v>761989.85042722605</v>
      </c>
      <c r="S228" s="104">
        <v>71551.962315583602</v>
      </c>
      <c r="T228" s="110">
        <v>38722.380255916702</v>
      </c>
      <c r="U228" s="110">
        <v>53172.342552872396</v>
      </c>
      <c r="V228" s="110">
        <f t="shared" si="67"/>
        <v>91894.722808789098</v>
      </c>
      <c r="W228" s="111">
        <v>598543.16530285298</v>
      </c>
      <c r="X228" s="91"/>
      <c r="Y228" s="104">
        <v>720745.99278503901</v>
      </c>
      <c r="Z228" s="104">
        <v>71551.442134760393</v>
      </c>
      <c r="AA228" s="110">
        <v>40747.7906189106</v>
      </c>
      <c r="AB228" s="110">
        <v>61201.699227461002</v>
      </c>
      <c r="AC228" s="110">
        <f t="shared" si="68"/>
        <v>101949.48984637161</v>
      </c>
      <c r="AD228" s="111">
        <v>547245.06080390699</v>
      </c>
      <c r="AE228" s="91"/>
      <c r="AF228" s="104">
        <v>715419.58522580599</v>
      </c>
      <c r="AG228" s="104">
        <v>71550.980278034403</v>
      </c>
      <c r="AH228" s="110">
        <v>42774.295799004503</v>
      </c>
      <c r="AI228" s="110">
        <v>62708.428936377597</v>
      </c>
      <c r="AJ228" s="110">
        <f t="shared" si="69"/>
        <v>105482.7247353821</v>
      </c>
      <c r="AK228" s="111">
        <v>538385.88021238998</v>
      </c>
      <c r="AL228" s="91"/>
      <c r="AM228" s="104">
        <v>718279.34826316999</v>
      </c>
      <c r="AN228" s="104">
        <v>71550.980278034403</v>
      </c>
      <c r="AO228" s="110">
        <v>44800.099610674202</v>
      </c>
      <c r="AP228" s="110">
        <v>69860.043004172097</v>
      </c>
      <c r="AQ228" s="110">
        <f t="shared" si="70"/>
        <v>114660.14261484629</v>
      </c>
      <c r="AR228" s="111">
        <v>532068.22537028894</v>
      </c>
    </row>
    <row r="229" spans="2:44" customFormat="1" x14ac:dyDescent="0.25">
      <c r="B229" s="108">
        <v>1955</v>
      </c>
      <c r="C229" s="109" t="s">
        <v>391</v>
      </c>
      <c r="D229" s="104">
        <v>4985360.7544562304</v>
      </c>
      <c r="E229" s="104">
        <v>661170.44074465404</v>
      </c>
      <c r="F229" s="110">
        <v>72285.8111809783</v>
      </c>
      <c r="G229" s="110">
        <v>149020.340745628</v>
      </c>
      <c r="H229" s="110">
        <f t="shared" si="65"/>
        <v>221306.15192660631</v>
      </c>
      <c r="I229" s="111">
        <v>4102884.1617849702</v>
      </c>
      <c r="J229" s="91"/>
      <c r="K229" s="104">
        <v>4619614.8422709703</v>
      </c>
      <c r="L229" s="104">
        <v>542885.41678220395</v>
      </c>
      <c r="M229" s="110">
        <v>89340.600282755404</v>
      </c>
      <c r="N229" s="110">
        <v>184081.50202215899</v>
      </c>
      <c r="O229" s="110">
        <f t="shared" si="66"/>
        <v>273422.10230491438</v>
      </c>
      <c r="P229" s="111">
        <v>3803307.3231838499</v>
      </c>
      <c r="Q229" s="91"/>
      <c r="R229" s="104">
        <v>4427192.1352961101</v>
      </c>
      <c r="S229" s="104">
        <v>545692.245289805</v>
      </c>
      <c r="T229" s="110">
        <v>112646.924380849</v>
      </c>
      <c r="U229" s="110">
        <v>207704.463097158</v>
      </c>
      <c r="V229" s="110">
        <f t="shared" si="67"/>
        <v>320351.387478007</v>
      </c>
      <c r="W229" s="111">
        <v>3561148.5025283</v>
      </c>
      <c r="X229" s="91"/>
      <c r="Y229" s="104">
        <v>4257549.7996148402</v>
      </c>
      <c r="Z229" s="104">
        <v>545688.27812199795</v>
      </c>
      <c r="AA229" s="110">
        <v>118539.027255013</v>
      </c>
      <c r="AB229" s="110">
        <v>239069.13760727001</v>
      </c>
      <c r="AC229" s="110">
        <f t="shared" si="68"/>
        <v>357608.16486228304</v>
      </c>
      <c r="AD229" s="111">
        <v>3354253.35663056</v>
      </c>
      <c r="AE229" s="91"/>
      <c r="AF229" s="104">
        <v>4132098.83879916</v>
      </c>
      <c r="AG229" s="104">
        <v>545684.75576390105</v>
      </c>
      <c r="AH229" s="110">
        <v>124434.31505165</v>
      </c>
      <c r="AI229" s="110">
        <v>244954.800532725</v>
      </c>
      <c r="AJ229" s="110">
        <f t="shared" si="69"/>
        <v>369389.11558437499</v>
      </c>
      <c r="AK229" s="111">
        <v>3217024.96745088</v>
      </c>
      <c r="AL229" s="91"/>
      <c r="AM229" s="104">
        <v>4050365.8646264598</v>
      </c>
      <c r="AN229" s="104">
        <v>545684.75576390105</v>
      </c>
      <c r="AO229" s="110">
        <v>130327.562503779</v>
      </c>
      <c r="AP229" s="110">
        <v>272890.79298504803</v>
      </c>
      <c r="AQ229" s="110">
        <f t="shared" si="70"/>
        <v>403218.35548882704</v>
      </c>
      <c r="AR229" s="111">
        <v>3101462.75337373</v>
      </c>
    </row>
    <row r="230" spans="2:44" customFormat="1" x14ac:dyDescent="0.25">
      <c r="B230" s="108">
        <v>335</v>
      </c>
      <c r="C230" s="109" t="s">
        <v>490</v>
      </c>
      <c r="D230" s="104">
        <v>543678.12985855003</v>
      </c>
      <c r="E230" s="104">
        <v>43985.663943600201</v>
      </c>
      <c r="F230" s="110">
        <v>10165.192197325099</v>
      </c>
      <c r="G230" s="110">
        <v>19074.603615440399</v>
      </c>
      <c r="H230" s="110">
        <f t="shared" si="65"/>
        <v>29239.7958127655</v>
      </c>
      <c r="I230" s="111">
        <v>470452.670102184</v>
      </c>
      <c r="J230" s="91"/>
      <c r="K230" s="104">
        <v>513047.36099439999</v>
      </c>
      <c r="L230" s="104">
        <v>33826.345516786103</v>
      </c>
      <c r="M230" s="110">
        <v>12563.521914762499</v>
      </c>
      <c r="N230" s="110">
        <v>23562.432258836401</v>
      </c>
      <c r="O230" s="110">
        <f t="shared" si="66"/>
        <v>36125.954173598904</v>
      </c>
      <c r="P230" s="111">
        <v>443095.06130401499</v>
      </c>
      <c r="Q230" s="91"/>
      <c r="R230" s="104">
        <v>501821.33991146198</v>
      </c>
      <c r="S230" s="104">
        <v>34001.234633291097</v>
      </c>
      <c r="T230" s="110">
        <v>15840.9737410568</v>
      </c>
      <c r="U230" s="110">
        <v>26586.171276436198</v>
      </c>
      <c r="V230" s="110">
        <f t="shared" si="67"/>
        <v>42427.145017493</v>
      </c>
      <c r="W230" s="111">
        <v>425392.96026067802</v>
      </c>
      <c r="X230" s="91"/>
      <c r="Y230" s="104">
        <v>491219.49278806901</v>
      </c>
      <c r="Z230" s="104">
        <v>34000.987445238599</v>
      </c>
      <c r="AA230" s="110">
        <v>16669.550707736202</v>
      </c>
      <c r="AB230" s="110">
        <v>30600.849613730501</v>
      </c>
      <c r="AC230" s="110">
        <f t="shared" si="68"/>
        <v>47270.400321466703</v>
      </c>
      <c r="AD230" s="111">
        <v>409948.105021364</v>
      </c>
      <c r="AE230" s="91"/>
      <c r="AF230" s="104">
        <v>489817.228481589</v>
      </c>
      <c r="AG230" s="104">
        <v>34000.7679725868</v>
      </c>
      <c r="AH230" s="110">
        <v>17498.575554138199</v>
      </c>
      <c r="AI230" s="110">
        <v>31354.214468188798</v>
      </c>
      <c r="AJ230" s="110">
        <f t="shared" si="69"/>
        <v>48852.790022326997</v>
      </c>
      <c r="AK230" s="111">
        <v>406963.67048667499</v>
      </c>
      <c r="AL230" s="91"/>
      <c r="AM230" s="104">
        <v>484995.081879506</v>
      </c>
      <c r="AN230" s="104">
        <v>34000.7679725868</v>
      </c>
      <c r="AO230" s="110">
        <v>18327.313477094001</v>
      </c>
      <c r="AP230" s="110">
        <v>34930.0215020861</v>
      </c>
      <c r="AQ230" s="110">
        <f t="shared" si="70"/>
        <v>53257.334979180101</v>
      </c>
      <c r="AR230" s="111">
        <v>397736.97892773902</v>
      </c>
    </row>
    <row r="231" spans="2:44" customFormat="1" x14ac:dyDescent="0.25">
      <c r="B231" s="108">
        <v>944</v>
      </c>
      <c r="C231" s="109" t="s">
        <v>298</v>
      </c>
      <c r="D231" s="104">
        <v>705930.65477694804</v>
      </c>
      <c r="E231" s="104">
        <v>79350.244928213506</v>
      </c>
      <c r="F231" s="110">
        <v>7906.2605979194896</v>
      </c>
      <c r="G231" s="110">
        <v>20266.7663414054</v>
      </c>
      <c r="H231" s="110">
        <f t="shared" si="65"/>
        <v>28173.026939324889</v>
      </c>
      <c r="I231" s="111">
        <v>598407.382909409</v>
      </c>
      <c r="J231" s="91"/>
      <c r="K231" s="104">
        <v>662085.19793408795</v>
      </c>
      <c r="L231" s="104">
        <v>69165.348178422995</v>
      </c>
      <c r="M231" s="110">
        <v>9771.6281559263698</v>
      </c>
      <c r="N231" s="110">
        <v>25035.0842750136</v>
      </c>
      <c r="O231" s="110">
        <f t="shared" si="66"/>
        <v>34806.712430939966</v>
      </c>
      <c r="P231" s="111">
        <v>558113.13732472504</v>
      </c>
      <c r="Q231" s="91"/>
      <c r="R231" s="104">
        <v>631685.27866907802</v>
      </c>
      <c r="S231" s="104">
        <v>69522.947157883595</v>
      </c>
      <c r="T231" s="110">
        <v>12320.757354155299</v>
      </c>
      <c r="U231" s="110">
        <v>28247.806981213402</v>
      </c>
      <c r="V231" s="110">
        <f t="shared" si="67"/>
        <v>40568.564335368705</v>
      </c>
      <c r="W231" s="111">
        <v>521593.76717582502</v>
      </c>
      <c r="X231" s="91"/>
      <c r="Y231" s="104">
        <v>604208.688878341</v>
      </c>
      <c r="Z231" s="104">
        <v>69522.441727945494</v>
      </c>
      <c r="AA231" s="110">
        <v>12965.206106017</v>
      </c>
      <c r="AB231" s="110">
        <v>32513.402714588701</v>
      </c>
      <c r="AC231" s="110">
        <f t="shared" si="68"/>
        <v>45478.608820605703</v>
      </c>
      <c r="AD231" s="111">
        <v>489207.63832978997</v>
      </c>
      <c r="AE231" s="91"/>
      <c r="AF231" s="104">
        <v>601511.80326882401</v>
      </c>
      <c r="AG231" s="104">
        <v>69521.9929681949</v>
      </c>
      <c r="AH231" s="110">
        <v>13610.0032087742</v>
      </c>
      <c r="AI231" s="110">
        <v>33313.852872450603</v>
      </c>
      <c r="AJ231" s="110">
        <f t="shared" si="69"/>
        <v>46923.856081224803</v>
      </c>
      <c r="AK231" s="111">
        <v>485065.95421940403</v>
      </c>
      <c r="AL231" s="91"/>
      <c r="AM231" s="104">
        <v>594182.76884488901</v>
      </c>
      <c r="AN231" s="104">
        <v>69521.9929681949</v>
      </c>
      <c r="AO231" s="110">
        <v>14254.5771488509</v>
      </c>
      <c r="AP231" s="110">
        <v>37113.147845966501</v>
      </c>
      <c r="AQ231" s="110">
        <f t="shared" si="70"/>
        <v>51367.724994817399</v>
      </c>
      <c r="AR231" s="111">
        <v>473293.05088187702</v>
      </c>
    </row>
    <row r="232" spans="2:44" customFormat="1" x14ac:dyDescent="0.25">
      <c r="B232" s="108">
        <v>1740</v>
      </c>
      <c r="C232" s="109" t="s">
        <v>359</v>
      </c>
      <c r="D232" s="104">
        <v>1807491.0890788599</v>
      </c>
      <c r="E232" s="104">
        <v>184600.660168028</v>
      </c>
      <c r="F232" s="110">
        <v>19200.918594947401</v>
      </c>
      <c r="G232" s="110">
        <v>64376.787202111402</v>
      </c>
      <c r="H232" s="110">
        <f t="shared" si="65"/>
        <v>83577.705797058807</v>
      </c>
      <c r="I232" s="111">
        <v>1539312.7231137799</v>
      </c>
      <c r="J232" s="91"/>
      <c r="K232" s="104">
        <v>1711369.0022495899</v>
      </c>
      <c r="L232" s="104">
        <v>180091.83232413401</v>
      </c>
      <c r="M232" s="110">
        <v>23731.096950106901</v>
      </c>
      <c r="N232" s="110">
        <v>79523.208873572701</v>
      </c>
      <c r="O232" s="110">
        <f t="shared" si="66"/>
        <v>103254.30582367961</v>
      </c>
      <c r="P232" s="111">
        <v>1428022.8641017801</v>
      </c>
      <c r="Q232" s="91"/>
      <c r="R232" s="104">
        <v>1617472.3365529899</v>
      </c>
      <c r="S232" s="104">
        <v>181022.94388713999</v>
      </c>
      <c r="T232" s="110">
        <v>29921.839288662901</v>
      </c>
      <c r="U232" s="110">
        <v>89728.328057972103</v>
      </c>
      <c r="V232" s="110">
        <f t="shared" si="67"/>
        <v>119650.167346635</v>
      </c>
      <c r="W232" s="111">
        <v>1316799.22531921</v>
      </c>
      <c r="X232" s="91"/>
      <c r="Y232" s="104">
        <v>1542648.40277214</v>
      </c>
      <c r="Z232" s="104">
        <v>181021.62785525399</v>
      </c>
      <c r="AA232" s="110">
        <v>31486.929114612802</v>
      </c>
      <c r="AB232" s="110">
        <v>103277.86744633999</v>
      </c>
      <c r="AC232" s="110">
        <f t="shared" si="68"/>
        <v>134764.79656095279</v>
      </c>
      <c r="AD232" s="111">
        <v>1226861.97835593</v>
      </c>
      <c r="AE232" s="91"/>
      <c r="AF232" s="104">
        <v>1476260.41679283</v>
      </c>
      <c r="AG232" s="104">
        <v>181020.459380463</v>
      </c>
      <c r="AH232" s="110">
        <v>33052.8649355944</v>
      </c>
      <c r="AI232" s="110">
        <v>105820.47383013699</v>
      </c>
      <c r="AJ232" s="110">
        <f t="shared" si="69"/>
        <v>138873.3387657314</v>
      </c>
      <c r="AK232" s="111">
        <v>1156366.6186466301</v>
      </c>
      <c r="AL232" s="91"/>
      <c r="AM232" s="104">
        <v>1468469.97198965</v>
      </c>
      <c r="AN232" s="104">
        <v>181020.459380463</v>
      </c>
      <c r="AO232" s="110">
        <v>34618.2587900664</v>
      </c>
      <c r="AP232" s="110">
        <v>117888.82256954099</v>
      </c>
      <c r="AQ232" s="110">
        <f t="shared" si="70"/>
        <v>152507.0813596074</v>
      </c>
      <c r="AR232" s="111">
        <v>1134942.4312495801</v>
      </c>
    </row>
    <row r="233" spans="2:44" customFormat="1" x14ac:dyDescent="0.25">
      <c r="B233" s="108">
        <v>946</v>
      </c>
      <c r="C233" s="109" t="s">
        <v>299</v>
      </c>
      <c r="D233" s="104">
        <v>2796525.3555877702</v>
      </c>
      <c r="E233" s="104">
        <v>62764.2420429419</v>
      </c>
      <c r="F233" s="110">
        <v>7906.2605979194896</v>
      </c>
      <c r="G233" s="110">
        <v>28611.905423160599</v>
      </c>
      <c r="H233" s="110">
        <f t="shared" si="65"/>
        <v>36518.166021080091</v>
      </c>
      <c r="I233" s="111">
        <v>2697242.9475237499</v>
      </c>
      <c r="J233" s="91"/>
      <c r="K233" s="104">
        <v>2555149.2314673201</v>
      </c>
      <c r="L233" s="104">
        <v>42484.325745013302</v>
      </c>
      <c r="M233" s="110">
        <v>9771.6281559263698</v>
      </c>
      <c r="N233" s="110">
        <v>35343.6483882545</v>
      </c>
      <c r="O233" s="110">
        <f t="shared" si="66"/>
        <v>45115.276544180873</v>
      </c>
      <c r="P233" s="111">
        <v>2467549.6291781301</v>
      </c>
      <c r="Q233" s="91"/>
      <c r="R233" s="104">
        <v>2403838.93524895</v>
      </c>
      <c r="S233" s="104">
        <v>42703.978387985502</v>
      </c>
      <c r="T233" s="110">
        <v>12320.757354155299</v>
      </c>
      <c r="U233" s="110">
        <v>39879.256914654303</v>
      </c>
      <c r="V233" s="110">
        <f t="shared" si="67"/>
        <v>52200.014268809602</v>
      </c>
      <c r="W233" s="111">
        <v>2308934.9425921501</v>
      </c>
      <c r="X233" s="91"/>
      <c r="Y233" s="104">
        <v>2264565.1914139302</v>
      </c>
      <c r="Z233" s="104">
        <v>42703.667931222197</v>
      </c>
      <c r="AA233" s="110">
        <v>12965.206106017</v>
      </c>
      <c r="AB233" s="110">
        <v>45901.274420595801</v>
      </c>
      <c r="AC233" s="110">
        <f t="shared" si="68"/>
        <v>58866.480526612802</v>
      </c>
      <c r="AD233" s="111">
        <v>2162995.0429560998</v>
      </c>
      <c r="AE233" s="91"/>
      <c r="AF233" s="104">
        <v>2195679.91533083</v>
      </c>
      <c r="AG233" s="104">
        <v>42703.392283720597</v>
      </c>
      <c r="AH233" s="110">
        <v>13610.0032087742</v>
      </c>
      <c r="AI233" s="110">
        <v>47031.321702283203</v>
      </c>
      <c r="AJ233" s="110">
        <f t="shared" si="69"/>
        <v>60641.324911057403</v>
      </c>
      <c r="AK233" s="111">
        <v>2092335.19813605</v>
      </c>
      <c r="AL233" s="91"/>
      <c r="AM233" s="104">
        <v>2138968.2193601201</v>
      </c>
      <c r="AN233" s="104">
        <v>42703.392283720597</v>
      </c>
      <c r="AO233" s="110">
        <v>14254.5771488509</v>
      </c>
      <c r="AP233" s="110">
        <v>52395.032253129102</v>
      </c>
      <c r="AQ233" s="110">
        <f t="shared" si="70"/>
        <v>66649.609401980008</v>
      </c>
      <c r="AR233" s="111">
        <v>2029615.21767442</v>
      </c>
    </row>
    <row r="234" spans="2:44" customFormat="1" x14ac:dyDescent="0.25">
      <c r="B234" s="108">
        <v>304</v>
      </c>
      <c r="C234" s="109" t="s">
        <v>112</v>
      </c>
      <c r="D234" s="104">
        <v>1216559.1870323101</v>
      </c>
      <c r="E234" s="104">
        <v>43925.521747019498</v>
      </c>
      <c r="F234" s="110">
        <v>15812.521195838999</v>
      </c>
      <c r="G234" s="110">
        <v>25035.4172452655</v>
      </c>
      <c r="H234" s="110">
        <f t="shared" si="65"/>
        <v>40847.938441104503</v>
      </c>
      <c r="I234" s="111">
        <v>1131785.7268441899</v>
      </c>
      <c r="J234" s="91"/>
      <c r="K234" s="104">
        <v>1155837.6624154099</v>
      </c>
      <c r="L234" s="104">
        <v>44173.039789648399</v>
      </c>
      <c r="M234" s="110">
        <v>19543.2563118527</v>
      </c>
      <c r="N234" s="110">
        <v>30925.6923397227</v>
      </c>
      <c r="O234" s="110">
        <f t="shared" si="66"/>
        <v>50468.948651575396</v>
      </c>
      <c r="P234" s="111">
        <v>1061195.6739741799</v>
      </c>
      <c r="Q234" s="91"/>
      <c r="R234" s="104">
        <v>1106917.16318106</v>
      </c>
      <c r="S234" s="104">
        <v>44401.4234292088</v>
      </c>
      <c r="T234" s="110">
        <v>24641.514708310599</v>
      </c>
      <c r="U234" s="110">
        <v>34894.349800322503</v>
      </c>
      <c r="V234" s="110">
        <f t="shared" si="67"/>
        <v>59535.864508633102</v>
      </c>
      <c r="W234" s="111">
        <v>1002979.87524321</v>
      </c>
      <c r="X234" s="91"/>
      <c r="Y234" s="104">
        <v>1056888.5367909099</v>
      </c>
      <c r="Z234" s="104">
        <v>44401.100632066104</v>
      </c>
      <c r="AA234" s="110">
        <v>25930.412212034</v>
      </c>
      <c r="AB234" s="110">
        <v>40163.615118021298</v>
      </c>
      <c r="AC234" s="110">
        <f t="shared" si="68"/>
        <v>66094.027330055294</v>
      </c>
      <c r="AD234" s="111">
        <v>946393.40882878704</v>
      </c>
      <c r="AE234" s="91"/>
      <c r="AF234" s="104">
        <v>1029268.5831116399</v>
      </c>
      <c r="AG234" s="104">
        <v>44400.814027822198</v>
      </c>
      <c r="AH234" s="110">
        <v>27220.006417548298</v>
      </c>
      <c r="AI234" s="110">
        <v>41152.4064894978</v>
      </c>
      <c r="AJ234" s="110">
        <f t="shared" si="69"/>
        <v>68372.412907046091</v>
      </c>
      <c r="AK234" s="111">
        <v>916495.35617677402</v>
      </c>
      <c r="AL234" s="91"/>
      <c r="AM234" s="104">
        <v>987403.34870660305</v>
      </c>
      <c r="AN234" s="104">
        <v>44400.814027822198</v>
      </c>
      <c r="AO234" s="110">
        <v>28509.154297701702</v>
      </c>
      <c r="AP234" s="110">
        <v>45845.653221487999</v>
      </c>
      <c r="AQ234" s="110">
        <f t="shared" si="70"/>
        <v>74354.807519189693</v>
      </c>
      <c r="AR234" s="111">
        <v>868647.72715959104</v>
      </c>
    </row>
    <row r="235" spans="2:44" customFormat="1" x14ac:dyDescent="0.25">
      <c r="B235" s="108">
        <v>356</v>
      </c>
      <c r="C235" s="109" t="s">
        <v>132</v>
      </c>
      <c r="D235" s="104">
        <v>4172979.8568679402</v>
      </c>
      <c r="E235" s="104">
        <v>1137446.32070353</v>
      </c>
      <c r="F235" s="110">
        <v>110687.64837087299</v>
      </c>
      <c r="G235" s="110">
        <v>193130.36160633399</v>
      </c>
      <c r="H235" s="110">
        <f t="shared" si="65"/>
        <v>303818.009977207</v>
      </c>
      <c r="I235" s="111">
        <v>2731715.5261872001</v>
      </c>
      <c r="J235" s="91"/>
      <c r="K235" s="104">
        <v>4111809.6646722802</v>
      </c>
      <c r="L235" s="104">
        <v>1186182.1940774899</v>
      </c>
      <c r="M235" s="110">
        <v>136802.794182969</v>
      </c>
      <c r="N235" s="110">
        <v>238569.62662071799</v>
      </c>
      <c r="O235" s="110">
        <f t="shared" si="66"/>
        <v>375372.42080368695</v>
      </c>
      <c r="P235" s="111">
        <v>2550255.0497911</v>
      </c>
      <c r="Q235" s="91"/>
      <c r="R235" s="104">
        <v>4036913.6332578999</v>
      </c>
      <c r="S235" s="104">
        <v>1192314.9983389899</v>
      </c>
      <c r="T235" s="110">
        <v>172490.60295817399</v>
      </c>
      <c r="U235" s="110">
        <v>269184.98417391599</v>
      </c>
      <c r="V235" s="110">
        <f t="shared" si="67"/>
        <v>441675.58713209</v>
      </c>
      <c r="W235" s="111">
        <v>2402923.0477868202</v>
      </c>
      <c r="X235" s="91"/>
      <c r="Y235" s="104">
        <v>3962071.8547624</v>
      </c>
      <c r="Z235" s="104">
        <v>1192306.33024132</v>
      </c>
      <c r="AA235" s="110">
        <v>181512.88548423801</v>
      </c>
      <c r="AB235" s="110">
        <v>309833.60233902099</v>
      </c>
      <c r="AC235" s="110">
        <f t="shared" si="68"/>
        <v>491346.48782325897</v>
      </c>
      <c r="AD235" s="111">
        <v>2278419.0366978101</v>
      </c>
      <c r="AE235" s="91"/>
      <c r="AF235" s="104">
        <v>3908612.5945800701</v>
      </c>
      <c r="AG235" s="104">
        <v>1192298.63403449</v>
      </c>
      <c r="AH235" s="110">
        <v>190540.04492283799</v>
      </c>
      <c r="AI235" s="110">
        <v>317461.42149041197</v>
      </c>
      <c r="AJ235" s="110">
        <f t="shared" si="69"/>
        <v>508001.46641324996</v>
      </c>
      <c r="AK235" s="111">
        <v>2208312.4941323302</v>
      </c>
      <c r="AL235" s="91"/>
      <c r="AM235" s="104">
        <v>3889503.2934379401</v>
      </c>
      <c r="AN235" s="104">
        <v>1192298.63403449</v>
      </c>
      <c r="AO235" s="110">
        <v>199564.08008391201</v>
      </c>
      <c r="AP235" s="110">
        <v>353666.46770862199</v>
      </c>
      <c r="AQ235" s="110">
        <f t="shared" si="70"/>
        <v>553230.54779253399</v>
      </c>
      <c r="AR235" s="111">
        <v>2143974.1116109099</v>
      </c>
    </row>
    <row r="236" spans="2:44" customFormat="1" x14ac:dyDescent="0.25">
      <c r="B236" s="108">
        <v>569</v>
      </c>
      <c r="C236" s="109" t="s">
        <v>195</v>
      </c>
      <c r="D236" s="104">
        <v>1548391.97524468</v>
      </c>
      <c r="E236" s="104">
        <v>90139.473486670104</v>
      </c>
      <c r="F236" s="110">
        <v>29366.1107922724</v>
      </c>
      <c r="G236" s="110">
        <v>56031.6481203562</v>
      </c>
      <c r="H236" s="110">
        <f t="shared" si="65"/>
        <v>85397.758912628604</v>
      </c>
      <c r="I236" s="111">
        <v>1372854.74284538</v>
      </c>
      <c r="J236" s="91"/>
      <c r="K236" s="104">
        <v>1443587.05103854</v>
      </c>
      <c r="L236" s="104">
        <v>69443.727593883101</v>
      </c>
      <c r="M236" s="110">
        <v>36294.618864869401</v>
      </c>
      <c r="N236" s="110">
        <v>69214.644760331794</v>
      </c>
      <c r="O236" s="110">
        <f t="shared" si="66"/>
        <v>105509.26362520119</v>
      </c>
      <c r="P236" s="111">
        <v>1268634.0598194499</v>
      </c>
      <c r="Q236" s="91"/>
      <c r="R236" s="104">
        <v>1400827.57800974</v>
      </c>
      <c r="S236" s="104">
        <v>69802.765851789998</v>
      </c>
      <c r="T236" s="110">
        <v>45762.813029719699</v>
      </c>
      <c r="U236" s="110">
        <v>78096.8781245313</v>
      </c>
      <c r="V236" s="110">
        <f t="shared" si="67"/>
        <v>123859.69115425099</v>
      </c>
      <c r="W236" s="111">
        <v>1207165.1210037</v>
      </c>
      <c r="X236" s="91"/>
      <c r="Y236" s="104">
        <v>1352860.5275453001</v>
      </c>
      <c r="Z236" s="104">
        <v>69802.258387577604</v>
      </c>
      <c r="AA236" s="110">
        <v>48156.479822348898</v>
      </c>
      <c r="AB236" s="110">
        <v>89889.995740333397</v>
      </c>
      <c r="AC236" s="110">
        <f t="shared" si="68"/>
        <v>138046.47556268229</v>
      </c>
      <c r="AD236" s="111">
        <v>1145011.79359504</v>
      </c>
      <c r="AE236" s="91"/>
      <c r="AF236" s="104">
        <v>1305739.1665578</v>
      </c>
      <c r="AG236" s="104">
        <v>69801.807821641196</v>
      </c>
      <c r="AH236" s="110">
        <v>50551.440489732697</v>
      </c>
      <c r="AI236" s="110">
        <v>92103.005000304707</v>
      </c>
      <c r="AJ236" s="110">
        <f t="shared" si="69"/>
        <v>142654.44549003741</v>
      </c>
      <c r="AK236" s="111">
        <v>1093282.9132461201</v>
      </c>
      <c r="AL236" s="91"/>
      <c r="AM236" s="104">
        <v>1272361.42061804</v>
      </c>
      <c r="AN236" s="104">
        <v>69801.807821641196</v>
      </c>
      <c r="AO236" s="110">
        <v>52945.572267160402</v>
      </c>
      <c r="AP236" s="110">
        <v>102606.93816237801</v>
      </c>
      <c r="AQ236" s="110">
        <f t="shared" si="70"/>
        <v>155552.51042953841</v>
      </c>
      <c r="AR236" s="111">
        <v>1047007.10236686</v>
      </c>
    </row>
    <row r="237" spans="2:44" customFormat="1" x14ac:dyDescent="0.25">
      <c r="B237" s="108">
        <v>267</v>
      </c>
      <c r="C237" s="109" t="s">
        <v>93</v>
      </c>
      <c r="D237" s="104">
        <v>2228222.6998002501</v>
      </c>
      <c r="E237" s="104">
        <v>138723.05575331199</v>
      </c>
      <c r="F237" s="110">
        <v>53084.892586030903</v>
      </c>
      <c r="G237" s="110">
        <v>85835.716269481898</v>
      </c>
      <c r="H237" s="110">
        <f t="shared" si="65"/>
        <v>138920.60885551281</v>
      </c>
      <c r="I237" s="111">
        <v>1950579.03519143</v>
      </c>
      <c r="J237" s="91"/>
      <c r="K237" s="104">
        <v>2084743.5382773699</v>
      </c>
      <c r="L237" s="104">
        <v>101361.719745098</v>
      </c>
      <c r="M237" s="110">
        <v>65609.503332648499</v>
      </c>
      <c r="N237" s="110">
        <v>106030.94516476399</v>
      </c>
      <c r="O237" s="110">
        <f t="shared" si="66"/>
        <v>171640.44849741249</v>
      </c>
      <c r="P237" s="111">
        <v>1811741.37003486</v>
      </c>
      <c r="Q237" s="91"/>
      <c r="R237" s="104">
        <v>2024227.5789743799</v>
      </c>
      <c r="S237" s="104">
        <v>101885.780542764</v>
      </c>
      <c r="T237" s="110">
        <v>82725.085092185705</v>
      </c>
      <c r="U237" s="110">
        <v>119637.770743963</v>
      </c>
      <c r="V237" s="110">
        <f t="shared" si="67"/>
        <v>202362.85583614872</v>
      </c>
      <c r="W237" s="111">
        <v>1719978.94259547</v>
      </c>
      <c r="X237" s="91"/>
      <c r="Y237" s="104">
        <v>1962368.6053672901</v>
      </c>
      <c r="Z237" s="104">
        <v>101885.03983590601</v>
      </c>
      <c r="AA237" s="110">
        <v>87052.098140400005</v>
      </c>
      <c r="AB237" s="110">
        <v>137703.82326178701</v>
      </c>
      <c r="AC237" s="110">
        <f t="shared" si="68"/>
        <v>224755.92140218703</v>
      </c>
      <c r="AD237" s="111">
        <v>1635727.6441291999</v>
      </c>
      <c r="AE237" s="91"/>
      <c r="AF237" s="104">
        <v>1927133.00471393</v>
      </c>
      <c r="AG237" s="104">
        <v>101884.382179127</v>
      </c>
      <c r="AH237" s="110">
        <v>91381.450116055203</v>
      </c>
      <c r="AI237" s="110">
        <v>141093.96510685</v>
      </c>
      <c r="AJ237" s="110">
        <f t="shared" si="69"/>
        <v>232475.4152229052</v>
      </c>
      <c r="AK237" s="111">
        <v>1592773.2073118901</v>
      </c>
      <c r="AL237" s="91"/>
      <c r="AM237" s="104">
        <v>1910469.56810754</v>
      </c>
      <c r="AN237" s="104">
        <v>101884.382179127</v>
      </c>
      <c r="AO237" s="110">
        <v>95709.303713713001</v>
      </c>
      <c r="AP237" s="110">
        <v>157185.096759387</v>
      </c>
      <c r="AQ237" s="110">
        <f t="shared" si="70"/>
        <v>252894.40047310002</v>
      </c>
      <c r="AR237" s="111">
        <v>1555690.78545531</v>
      </c>
    </row>
    <row r="238" spans="2:44" customFormat="1" x14ac:dyDescent="0.25">
      <c r="B238" s="108">
        <v>268</v>
      </c>
      <c r="C238" s="109" t="s">
        <v>94</v>
      </c>
      <c r="D238" s="104">
        <v>35973653.171472102</v>
      </c>
      <c r="E238" s="104">
        <v>10006013.854829</v>
      </c>
      <c r="F238" s="110">
        <v>421290.74328913901</v>
      </c>
      <c r="G238" s="110">
        <v>1047911.03612326</v>
      </c>
      <c r="H238" s="110">
        <f t="shared" si="65"/>
        <v>1469201.779412399</v>
      </c>
      <c r="I238" s="111">
        <v>24498437.5372307</v>
      </c>
      <c r="J238" s="91"/>
      <c r="K238" s="104">
        <v>34575542.837925099</v>
      </c>
      <c r="L238" s="104">
        <v>10163128.276881199</v>
      </c>
      <c r="M238" s="110">
        <v>520688.18602293398</v>
      </c>
      <c r="N238" s="110">
        <v>1294461.12221982</v>
      </c>
      <c r="O238" s="110">
        <f t="shared" si="66"/>
        <v>1815149.3082427541</v>
      </c>
      <c r="P238" s="111">
        <v>22597265.252801102</v>
      </c>
      <c r="Q238" s="91"/>
      <c r="R238" s="104">
        <v>33667107.0003343</v>
      </c>
      <c r="S238" s="104">
        <v>10215673.7262378</v>
      </c>
      <c r="T238" s="110">
        <v>656520.35615713301</v>
      </c>
      <c r="U238" s="110">
        <v>1460577.7844992101</v>
      </c>
      <c r="V238" s="110">
        <f t="shared" si="67"/>
        <v>2117098.1406563432</v>
      </c>
      <c r="W238" s="111">
        <v>21334335.1334402</v>
      </c>
      <c r="X238" s="91"/>
      <c r="Y238" s="104">
        <v>32571523.285395</v>
      </c>
      <c r="Z238" s="104">
        <v>10215599.4585672</v>
      </c>
      <c r="AA238" s="110">
        <v>690860.26822062104</v>
      </c>
      <c r="AB238" s="110">
        <v>1681134.17565432</v>
      </c>
      <c r="AC238" s="110">
        <f t="shared" si="68"/>
        <v>2371994.4438749412</v>
      </c>
      <c r="AD238" s="111">
        <v>19983929.382952899</v>
      </c>
      <c r="AE238" s="91"/>
      <c r="AF238" s="104">
        <v>32060164.466556899</v>
      </c>
      <c r="AG238" s="104">
        <v>10215533.517991001</v>
      </c>
      <c r="AH238" s="110">
        <v>725218.74241039495</v>
      </c>
      <c r="AI238" s="110">
        <v>1722522.1573461201</v>
      </c>
      <c r="AJ238" s="110">
        <f t="shared" si="69"/>
        <v>2447740.8997565149</v>
      </c>
      <c r="AK238" s="111">
        <v>19396890.048809402</v>
      </c>
      <c r="AL238" s="91"/>
      <c r="AM238" s="104">
        <v>31563399.952508099</v>
      </c>
      <c r="AN238" s="104">
        <v>10215533.517991001</v>
      </c>
      <c r="AO238" s="110">
        <v>759565.32521734003</v>
      </c>
      <c r="AP238" s="110">
        <v>1918968.0562708499</v>
      </c>
      <c r="AQ238" s="110">
        <f t="shared" si="70"/>
        <v>2678533.38148819</v>
      </c>
      <c r="AR238" s="111">
        <v>18669333.0530289</v>
      </c>
    </row>
    <row r="239" spans="2:44" customFormat="1" x14ac:dyDescent="0.25">
      <c r="B239" s="108">
        <v>1930</v>
      </c>
      <c r="C239" s="109" t="s">
        <v>385</v>
      </c>
      <c r="D239" s="104">
        <v>12230291.2662037</v>
      </c>
      <c r="E239" s="104">
        <v>2678964.29456157</v>
      </c>
      <c r="F239" s="110">
        <v>152477.88295987601</v>
      </c>
      <c r="G239" s="110">
        <v>233663.89428914501</v>
      </c>
      <c r="H239" s="110">
        <f t="shared" si="65"/>
        <v>386141.77724902099</v>
      </c>
      <c r="I239" s="111">
        <v>9165185.1943930909</v>
      </c>
      <c r="J239" s="91"/>
      <c r="K239" s="104">
        <v>11740053.4099438</v>
      </c>
      <c r="L239" s="104">
        <v>2767324.6941300002</v>
      </c>
      <c r="M239" s="110">
        <v>188452.82872143699</v>
      </c>
      <c r="N239" s="110">
        <v>288639.795170745</v>
      </c>
      <c r="O239" s="110">
        <f t="shared" si="66"/>
        <v>477092.62389218202</v>
      </c>
      <c r="P239" s="111">
        <v>8495636.0919215791</v>
      </c>
      <c r="Q239" s="91"/>
      <c r="R239" s="104">
        <v>11345017.764878601</v>
      </c>
      <c r="S239" s="104">
        <v>2781632.3281189702</v>
      </c>
      <c r="T239" s="110">
        <v>237614.60611585199</v>
      </c>
      <c r="U239" s="110">
        <v>325680.598136343</v>
      </c>
      <c r="V239" s="110">
        <f t="shared" si="67"/>
        <v>563295.20425219496</v>
      </c>
      <c r="W239" s="111">
        <v>8000090.2325074105</v>
      </c>
      <c r="X239" s="91"/>
      <c r="Y239" s="104">
        <v>10974209.798999</v>
      </c>
      <c r="Z239" s="104">
        <v>2781612.1057274798</v>
      </c>
      <c r="AA239" s="110">
        <v>250043.26061604201</v>
      </c>
      <c r="AB239" s="110">
        <v>374860.40776819899</v>
      </c>
      <c r="AC239" s="110">
        <f t="shared" si="68"/>
        <v>624903.66838424094</v>
      </c>
      <c r="AD239" s="111">
        <v>7567694.0248872396</v>
      </c>
      <c r="AE239" s="91"/>
      <c r="AF239" s="104">
        <v>10850783.9417095</v>
      </c>
      <c r="AG239" s="104">
        <v>2781594.1507258499</v>
      </c>
      <c r="AH239" s="110">
        <v>262478.63331207301</v>
      </c>
      <c r="AI239" s="110">
        <v>384089.127235313</v>
      </c>
      <c r="AJ239" s="110">
        <f t="shared" si="69"/>
        <v>646567.76054738602</v>
      </c>
      <c r="AK239" s="111">
        <v>7422622.0304362401</v>
      </c>
      <c r="AL239" s="91"/>
      <c r="AM239" s="104">
        <v>10731014.7682999</v>
      </c>
      <c r="AN239" s="104">
        <v>2781594.1507258499</v>
      </c>
      <c r="AO239" s="110">
        <v>274909.70215641003</v>
      </c>
      <c r="AP239" s="110">
        <v>427892.76340055402</v>
      </c>
      <c r="AQ239" s="110">
        <f t="shared" si="70"/>
        <v>702802.46555696405</v>
      </c>
      <c r="AR239" s="111">
        <v>7246618.15201707</v>
      </c>
    </row>
    <row r="240" spans="2:44" customFormat="1" x14ac:dyDescent="0.25">
      <c r="B240" s="108">
        <v>1695</v>
      </c>
      <c r="C240" s="109" t="s">
        <v>336</v>
      </c>
      <c r="D240" s="104">
        <v>773350.65579424996</v>
      </c>
      <c r="E240" s="104">
        <v>106703.97697341999</v>
      </c>
      <c r="F240" s="110">
        <v>12424.123796730601</v>
      </c>
      <c r="G240" s="110">
        <v>27419.742697195601</v>
      </c>
      <c r="H240" s="110">
        <f t="shared" si="65"/>
        <v>39843.866493926202</v>
      </c>
      <c r="I240" s="111">
        <v>626802.81232690299</v>
      </c>
      <c r="J240" s="91"/>
      <c r="K240" s="104">
        <v>723775.73496442998</v>
      </c>
      <c r="L240" s="104">
        <v>93896.634168572098</v>
      </c>
      <c r="M240" s="110">
        <v>15355.4156735986</v>
      </c>
      <c r="N240" s="110">
        <v>33870.996372077301</v>
      </c>
      <c r="O240" s="110">
        <f t="shared" si="66"/>
        <v>49226.412045675897</v>
      </c>
      <c r="P240" s="111">
        <v>580652.68875018205</v>
      </c>
      <c r="Q240" s="91"/>
      <c r="R240" s="104">
        <v>686975.83067642106</v>
      </c>
      <c r="S240" s="104">
        <v>94382.098948809304</v>
      </c>
      <c r="T240" s="110">
        <v>19361.1901279583</v>
      </c>
      <c r="U240" s="110">
        <v>38217.621209876997</v>
      </c>
      <c r="V240" s="110">
        <f t="shared" si="67"/>
        <v>57578.811337835301</v>
      </c>
      <c r="W240" s="111">
        <v>535014.920389776</v>
      </c>
      <c r="X240" s="91"/>
      <c r="Y240" s="104">
        <v>671278.95673026901</v>
      </c>
      <c r="Z240" s="104">
        <v>94381.412793512602</v>
      </c>
      <c r="AA240" s="110">
        <v>20373.8953094553</v>
      </c>
      <c r="AB240" s="110">
        <v>43988.721319737597</v>
      </c>
      <c r="AC240" s="110">
        <f t="shared" si="68"/>
        <v>64362.616629192897</v>
      </c>
      <c r="AD240" s="111">
        <v>512534.92730756401</v>
      </c>
      <c r="AE240" s="91"/>
      <c r="AF240" s="104">
        <v>668727.83154852595</v>
      </c>
      <c r="AG240" s="104">
        <v>94380.803571825207</v>
      </c>
      <c r="AH240" s="110">
        <v>21387.147899502299</v>
      </c>
      <c r="AI240" s="110">
        <v>45071.683298021402</v>
      </c>
      <c r="AJ240" s="110">
        <f t="shared" si="69"/>
        <v>66458.831197523701</v>
      </c>
      <c r="AK240" s="111">
        <v>507888.196779177</v>
      </c>
      <c r="AL240" s="91"/>
      <c r="AM240" s="104">
        <v>665092.87038177997</v>
      </c>
      <c r="AN240" s="104">
        <v>94380.803571825207</v>
      </c>
      <c r="AO240" s="110">
        <v>22400.049805337101</v>
      </c>
      <c r="AP240" s="110">
        <v>50211.9059092487</v>
      </c>
      <c r="AQ240" s="110">
        <f t="shared" si="70"/>
        <v>72611.955714585798</v>
      </c>
      <c r="AR240" s="111">
        <v>498100.11109536898</v>
      </c>
    </row>
    <row r="241" spans="2:44" customFormat="1" x14ac:dyDescent="0.25">
      <c r="B241" s="108">
        <v>1699</v>
      </c>
      <c r="C241" s="109" t="s">
        <v>338</v>
      </c>
      <c r="D241" s="104">
        <v>4171916.4494010499</v>
      </c>
      <c r="E241" s="104">
        <v>691567.56411206594</v>
      </c>
      <c r="F241" s="110">
        <v>46308.0977878142</v>
      </c>
      <c r="G241" s="110">
        <v>61992.461750181399</v>
      </c>
      <c r="H241" s="110">
        <f t="shared" si="65"/>
        <v>108300.55953799561</v>
      </c>
      <c r="I241" s="111">
        <v>3372048.3257509898</v>
      </c>
      <c r="J241" s="91"/>
      <c r="K241" s="104">
        <v>3851539.5047207898</v>
      </c>
      <c r="L241" s="104">
        <v>642436.93550401297</v>
      </c>
      <c r="M241" s="110">
        <v>57233.822056140198</v>
      </c>
      <c r="N241" s="110">
        <v>76577.904841218202</v>
      </c>
      <c r="O241" s="110">
        <f t="shared" si="66"/>
        <v>133811.7268973584</v>
      </c>
      <c r="P241" s="111">
        <v>3075290.8423194201</v>
      </c>
      <c r="Q241" s="91"/>
      <c r="R241" s="104">
        <v>3714169.95222193</v>
      </c>
      <c r="S241" s="104">
        <v>645758.46570019401</v>
      </c>
      <c r="T241" s="110">
        <v>72164.435931481101</v>
      </c>
      <c r="U241" s="110">
        <v>86405.056648417594</v>
      </c>
      <c r="V241" s="110">
        <f t="shared" si="67"/>
        <v>158569.49257989868</v>
      </c>
      <c r="W241" s="111">
        <v>2909841.99394183</v>
      </c>
      <c r="X241" s="91"/>
      <c r="Y241" s="104">
        <v>3583419.71997463</v>
      </c>
      <c r="Z241" s="104">
        <v>645753.77105368196</v>
      </c>
      <c r="AA241" s="110">
        <v>75939.064335242496</v>
      </c>
      <c r="AB241" s="110">
        <v>99452.761244624198</v>
      </c>
      <c r="AC241" s="110">
        <f t="shared" si="68"/>
        <v>175391.82557986671</v>
      </c>
      <c r="AD241" s="111">
        <v>2762274.1233410798</v>
      </c>
      <c r="AE241" s="91"/>
      <c r="AF241" s="104">
        <v>3527509.51138293</v>
      </c>
      <c r="AG241" s="104">
        <v>645749.60278378299</v>
      </c>
      <c r="AH241" s="110">
        <v>79715.733079963</v>
      </c>
      <c r="AI241" s="110">
        <v>101901.197021614</v>
      </c>
      <c r="AJ241" s="110">
        <f t="shared" si="69"/>
        <v>181616.93010157702</v>
      </c>
      <c r="AK241" s="111">
        <v>2700142.9784975699</v>
      </c>
      <c r="AL241" s="91"/>
      <c r="AM241" s="104">
        <v>3464536.1481714901</v>
      </c>
      <c r="AN241" s="104">
        <v>645749.60278378299</v>
      </c>
      <c r="AO241" s="110">
        <v>83491.094728983706</v>
      </c>
      <c r="AP241" s="110">
        <v>113522.56988178</v>
      </c>
      <c r="AQ241" s="110">
        <f t="shared" si="70"/>
        <v>197013.66461076372</v>
      </c>
      <c r="AR241" s="111">
        <v>2621772.8807769502</v>
      </c>
    </row>
    <row r="242" spans="2:44" customFormat="1" x14ac:dyDescent="0.25">
      <c r="B242" s="108">
        <v>171</v>
      </c>
      <c r="C242" s="109" t="s">
        <v>60</v>
      </c>
      <c r="D242" s="104">
        <v>6748070.6623151703</v>
      </c>
      <c r="E242" s="104">
        <v>884741.53024412203</v>
      </c>
      <c r="F242" s="110">
        <v>50825.960986625301</v>
      </c>
      <c r="G242" s="110">
        <v>96565.180803167095</v>
      </c>
      <c r="H242" s="110">
        <f t="shared" si="65"/>
        <v>147391.1417897924</v>
      </c>
      <c r="I242" s="111">
        <v>5715937.9902812596</v>
      </c>
      <c r="J242" s="91"/>
      <c r="K242" s="104">
        <v>6414635.3942514397</v>
      </c>
      <c r="L242" s="104">
        <v>989539.59433278395</v>
      </c>
      <c r="M242" s="110">
        <v>62817.609573812399</v>
      </c>
      <c r="N242" s="110">
        <v>119284.81331035899</v>
      </c>
      <c r="O242" s="110">
        <f t="shared" si="66"/>
        <v>182102.42288417139</v>
      </c>
      <c r="P242" s="111">
        <v>5242993.37703449</v>
      </c>
      <c r="Q242" s="91"/>
      <c r="R242" s="104">
        <v>6114476.5185307497</v>
      </c>
      <c r="S242" s="104">
        <v>994655.716182651</v>
      </c>
      <c r="T242" s="110">
        <v>79204.868705284098</v>
      </c>
      <c r="U242" s="110">
        <v>134592.49208695799</v>
      </c>
      <c r="V242" s="110">
        <f t="shared" si="67"/>
        <v>213797.36079224211</v>
      </c>
      <c r="W242" s="111">
        <v>4906023.4415558605</v>
      </c>
      <c r="X242" s="91"/>
      <c r="Y242" s="104">
        <v>5873157.0109702796</v>
      </c>
      <c r="Z242" s="104">
        <v>994648.48506260198</v>
      </c>
      <c r="AA242" s="110">
        <v>83347.753538680801</v>
      </c>
      <c r="AB242" s="110">
        <v>154916.80116951099</v>
      </c>
      <c r="AC242" s="110">
        <f t="shared" si="68"/>
        <v>238264.55470819178</v>
      </c>
      <c r="AD242" s="111">
        <v>4640243.9711994901</v>
      </c>
      <c r="AE242" s="91"/>
      <c r="AF242" s="104">
        <v>5716626.0776040601</v>
      </c>
      <c r="AG242" s="104">
        <v>994642.06471551699</v>
      </c>
      <c r="AH242" s="110">
        <v>87492.877770691106</v>
      </c>
      <c r="AI242" s="110">
        <v>158730.71074520599</v>
      </c>
      <c r="AJ242" s="110">
        <f t="shared" si="69"/>
        <v>246223.58851589711</v>
      </c>
      <c r="AK242" s="111">
        <v>4475760.4243726498</v>
      </c>
      <c r="AL242" s="91"/>
      <c r="AM242" s="104">
        <v>5625291.4400228504</v>
      </c>
      <c r="AN242" s="104">
        <v>994642.06471551699</v>
      </c>
      <c r="AO242" s="110">
        <v>91636.567385469898</v>
      </c>
      <c r="AP242" s="110">
        <v>176833.23385431099</v>
      </c>
      <c r="AQ242" s="110">
        <f t="shared" si="70"/>
        <v>268469.80123978091</v>
      </c>
      <c r="AR242" s="111">
        <v>4362179.5740675498</v>
      </c>
    </row>
    <row r="243" spans="2:44" customFormat="1" x14ac:dyDescent="0.25">
      <c r="B243" s="108">
        <v>575</v>
      </c>
      <c r="C243" s="109" t="s">
        <v>196</v>
      </c>
      <c r="D243" s="104">
        <v>2003938.84083032</v>
      </c>
      <c r="E243" s="104">
        <v>103126.88363806201</v>
      </c>
      <c r="F243" s="110">
        <v>29366.1107922724</v>
      </c>
      <c r="G243" s="110">
        <v>54839.485394391202</v>
      </c>
      <c r="H243" s="110">
        <f t="shared" si="65"/>
        <v>84205.596186663606</v>
      </c>
      <c r="I243" s="111">
        <v>1816606.3610056001</v>
      </c>
      <c r="J243" s="91"/>
      <c r="K243" s="104">
        <v>1872681.7608283199</v>
      </c>
      <c r="L243" s="104">
        <v>64813.624346267497</v>
      </c>
      <c r="M243" s="110">
        <v>36294.618864869401</v>
      </c>
      <c r="N243" s="110">
        <v>67741.992744154501</v>
      </c>
      <c r="O243" s="110">
        <f t="shared" si="66"/>
        <v>104036.61160902391</v>
      </c>
      <c r="P243" s="111">
        <v>1703831.5248730299</v>
      </c>
      <c r="Q243" s="91"/>
      <c r="R243" s="104">
        <v>1782262.3430754801</v>
      </c>
      <c r="S243" s="104">
        <v>65148.724024527997</v>
      </c>
      <c r="T243" s="110">
        <v>45762.813029719699</v>
      </c>
      <c r="U243" s="110">
        <v>76435.242419753995</v>
      </c>
      <c r="V243" s="110">
        <f t="shared" si="67"/>
        <v>122198.0554494737</v>
      </c>
      <c r="W243" s="111">
        <v>1594915.5636014801</v>
      </c>
      <c r="X243" s="91"/>
      <c r="Y243" s="104">
        <v>1698373.92955175</v>
      </c>
      <c r="Z243" s="104">
        <v>65148.250395073301</v>
      </c>
      <c r="AA243" s="110">
        <v>48156.479822348898</v>
      </c>
      <c r="AB243" s="110">
        <v>87977.442639475194</v>
      </c>
      <c r="AC243" s="110">
        <f t="shared" si="68"/>
        <v>136133.92246182408</v>
      </c>
      <c r="AD243" s="111">
        <v>1497091.75669485</v>
      </c>
      <c r="AE243" s="91"/>
      <c r="AF243" s="104">
        <v>1678917.71673758</v>
      </c>
      <c r="AG243" s="104">
        <v>65147.829870248999</v>
      </c>
      <c r="AH243" s="110">
        <v>50551.440489732697</v>
      </c>
      <c r="AI243" s="110">
        <v>90143.366596042804</v>
      </c>
      <c r="AJ243" s="110">
        <f t="shared" si="69"/>
        <v>140694.80708577551</v>
      </c>
      <c r="AK243" s="111">
        <v>1473075.07978156</v>
      </c>
      <c r="AL243" s="91"/>
      <c r="AM243" s="104">
        <v>1613134.1765523099</v>
      </c>
      <c r="AN243" s="104">
        <v>65147.829870248999</v>
      </c>
      <c r="AO243" s="110">
        <v>52945.572267160402</v>
      </c>
      <c r="AP243" s="110">
        <v>100423.81181849699</v>
      </c>
      <c r="AQ243" s="110">
        <f t="shared" si="70"/>
        <v>153369.3840856574</v>
      </c>
      <c r="AR243" s="111">
        <v>1394616.96259641</v>
      </c>
    </row>
    <row r="244" spans="2:44" customFormat="1" x14ac:dyDescent="0.25">
      <c r="B244" s="108">
        <v>576</v>
      </c>
      <c r="C244" s="109" t="s">
        <v>197</v>
      </c>
      <c r="D244" s="104">
        <v>1201619.5657160799</v>
      </c>
      <c r="E244" s="104">
        <v>76970.187820094201</v>
      </c>
      <c r="F244" s="110">
        <v>18071.452795244601</v>
      </c>
      <c r="G244" s="110">
        <v>42917.858134740898</v>
      </c>
      <c r="H244" s="110">
        <f t="shared" si="65"/>
        <v>60989.310929985499</v>
      </c>
      <c r="I244" s="111">
        <v>1063660.066966</v>
      </c>
      <c r="J244" s="91"/>
      <c r="K244" s="104">
        <v>1112735.4942442901</v>
      </c>
      <c r="L244" s="104">
        <v>40282.680366290697</v>
      </c>
      <c r="M244" s="110">
        <v>22335.150070688898</v>
      </c>
      <c r="N244" s="110">
        <v>53015.472582381801</v>
      </c>
      <c r="O244" s="110">
        <f t="shared" si="66"/>
        <v>75350.622653070692</v>
      </c>
      <c r="P244" s="111">
        <v>997102.19122492999</v>
      </c>
      <c r="Q244" s="91"/>
      <c r="R244" s="104">
        <v>1058348.9018182</v>
      </c>
      <c r="S244" s="104">
        <v>40490.950052893902</v>
      </c>
      <c r="T244" s="110">
        <v>28161.731095212101</v>
      </c>
      <c r="U244" s="110">
        <v>59818.8853719814</v>
      </c>
      <c r="V244" s="110">
        <f t="shared" si="67"/>
        <v>87980.616467193497</v>
      </c>
      <c r="W244" s="111">
        <v>929877.33529811003</v>
      </c>
      <c r="X244" s="91"/>
      <c r="Y244" s="104">
        <v>999506.44248870597</v>
      </c>
      <c r="Z244" s="104">
        <v>40490.655684786398</v>
      </c>
      <c r="AA244" s="110">
        <v>29634.7568137532</v>
      </c>
      <c r="AB244" s="110">
        <v>68851.911630893694</v>
      </c>
      <c r="AC244" s="110">
        <f t="shared" si="68"/>
        <v>98486.668444646901</v>
      </c>
      <c r="AD244" s="111">
        <v>860529.11835927202</v>
      </c>
      <c r="AE244" s="91"/>
      <c r="AF244" s="104">
        <v>996162.18578545598</v>
      </c>
      <c r="AG244" s="104">
        <v>40490.394322036598</v>
      </c>
      <c r="AH244" s="110">
        <v>31108.578762912399</v>
      </c>
      <c r="AI244" s="110">
        <v>70546.982553424794</v>
      </c>
      <c r="AJ244" s="110">
        <f t="shared" si="69"/>
        <v>101655.56131633719</v>
      </c>
      <c r="AK244" s="111">
        <v>854016.23014708201</v>
      </c>
      <c r="AL244" s="91"/>
      <c r="AM244" s="104">
        <v>982302.26722436503</v>
      </c>
      <c r="AN244" s="104">
        <v>40490.394322036598</v>
      </c>
      <c r="AO244" s="110">
        <v>32581.8906259449</v>
      </c>
      <c r="AP244" s="110">
        <v>78592.548379693704</v>
      </c>
      <c r="AQ244" s="110">
        <f t="shared" si="70"/>
        <v>111174.4390056386</v>
      </c>
      <c r="AR244" s="111">
        <v>830637.43389668898</v>
      </c>
    </row>
    <row r="245" spans="2:44" customFormat="1" x14ac:dyDescent="0.25">
      <c r="B245" s="108">
        <v>820</v>
      </c>
      <c r="C245" s="109" t="s">
        <v>491</v>
      </c>
      <c r="D245" s="104">
        <v>1899592.60483632</v>
      </c>
      <c r="E245" s="104">
        <v>287972.963290371</v>
      </c>
      <c r="F245" s="110">
        <v>19200.918594947401</v>
      </c>
      <c r="G245" s="110">
        <v>63184.624476146397</v>
      </c>
      <c r="H245" s="110">
        <f t="shared" si="65"/>
        <v>82385.543071093794</v>
      </c>
      <c r="I245" s="111">
        <v>1529234.0984748499</v>
      </c>
      <c r="J245" s="91"/>
      <c r="K245" s="104">
        <v>1836907.6779656</v>
      </c>
      <c r="L245" s="104">
        <v>297605.39857310901</v>
      </c>
      <c r="M245" s="110">
        <v>23731.096950106901</v>
      </c>
      <c r="N245" s="110">
        <v>78050.556857395495</v>
      </c>
      <c r="O245" s="110">
        <f t="shared" si="66"/>
        <v>101781.6538075024</v>
      </c>
      <c r="P245" s="111">
        <v>1437520.62558499</v>
      </c>
      <c r="Q245" s="91"/>
      <c r="R245" s="104">
        <v>1772342.96290344</v>
      </c>
      <c r="S245" s="104">
        <v>299144.07927977102</v>
      </c>
      <c r="T245" s="110">
        <v>29921.839288662901</v>
      </c>
      <c r="U245" s="110">
        <v>88066.6923531949</v>
      </c>
      <c r="V245" s="110">
        <f t="shared" si="67"/>
        <v>117988.5316418578</v>
      </c>
      <c r="W245" s="111">
        <v>1355210.3519818101</v>
      </c>
      <c r="X245" s="91"/>
      <c r="Y245" s="104">
        <v>1730967.9795985001</v>
      </c>
      <c r="Z245" s="104">
        <v>299141.90451043699</v>
      </c>
      <c r="AA245" s="110">
        <v>31486.929114612802</v>
      </c>
      <c r="AB245" s="110">
        <v>101365.31434548199</v>
      </c>
      <c r="AC245" s="110">
        <f t="shared" si="68"/>
        <v>132852.24346009479</v>
      </c>
      <c r="AD245" s="111">
        <v>1298973.8316279601</v>
      </c>
      <c r="AE245" s="91"/>
      <c r="AF245" s="104">
        <v>1724177.2814284</v>
      </c>
      <c r="AG245" s="104">
        <v>299139.97358219099</v>
      </c>
      <c r="AH245" s="110">
        <v>33052.8649355944</v>
      </c>
      <c r="AI245" s="110">
        <v>103860.835425875</v>
      </c>
      <c r="AJ245" s="110">
        <f t="shared" si="69"/>
        <v>136913.70036146941</v>
      </c>
      <c r="AK245" s="111">
        <v>1288123.60748474</v>
      </c>
      <c r="AL245" s="91"/>
      <c r="AM245" s="104">
        <v>1710348.90461551</v>
      </c>
      <c r="AN245" s="104">
        <v>299139.97358219099</v>
      </c>
      <c r="AO245" s="110">
        <v>34618.2587900664</v>
      </c>
      <c r="AP245" s="110">
        <v>115705.69622565999</v>
      </c>
      <c r="AQ245" s="110">
        <f t="shared" si="70"/>
        <v>150323.95501572639</v>
      </c>
      <c r="AR245" s="111">
        <v>1260884.9760175999</v>
      </c>
    </row>
    <row r="246" spans="2:44" customFormat="1" x14ac:dyDescent="0.25">
      <c r="B246" s="108">
        <v>302</v>
      </c>
      <c r="C246" s="109" t="s">
        <v>110</v>
      </c>
      <c r="D246" s="104">
        <v>4176848.9824595698</v>
      </c>
      <c r="E246" s="104">
        <v>176400.81368362799</v>
      </c>
      <c r="F246" s="110">
        <v>36142.905590489099</v>
      </c>
      <c r="G246" s="110">
        <v>95373.018077202098</v>
      </c>
      <c r="H246" s="110">
        <f t="shared" si="65"/>
        <v>131515.92366769118</v>
      </c>
      <c r="I246" s="111">
        <v>3868932.2451082501</v>
      </c>
      <c r="J246" s="91"/>
      <c r="K246" s="104">
        <v>3861380.7166300602</v>
      </c>
      <c r="L246" s="104">
        <v>142002.544879708</v>
      </c>
      <c r="M246" s="110">
        <v>44670.300141377702</v>
      </c>
      <c r="N246" s="110">
        <v>117812.16129418201</v>
      </c>
      <c r="O246" s="110">
        <f t="shared" si="66"/>
        <v>162482.4614355597</v>
      </c>
      <c r="P246" s="111">
        <v>3556895.7103147898</v>
      </c>
      <c r="Q246" s="91"/>
      <c r="R246" s="104">
        <v>3621374.6246615401</v>
      </c>
      <c r="S246" s="104">
        <v>142736.72704559201</v>
      </c>
      <c r="T246" s="110">
        <v>56323.462190424303</v>
      </c>
      <c r="U246" s="110">
        <v>132930.85638218099</v>
      </c>
      <c r="V246" s="110">
        <f t="shared" si="67"/>
        <v>189254.31857260529</v>
      </c>
      <c r="W246" s="111">
        <v>3289383.5790433399</v>
      </c>
      <c r="X246" s="91"/>
      <c r="Y246" s="104">
        <v>3428193.1445204401</v>
      </c>
      <c r="Z246" s="104">
        <v>142735.68935346199</v>
      </c>
      <c r="AA246" s="110">
        <v>59269.5136275064</v>
      </c>
      <c r="AB246" s="110">
        <v>153004.24806865299</v>
      </c>
      <c r="AC246" s="110">
        <f t="shared" si="68"/>
        <v>212273.76169615937</v>
      </c>
      <c r="AD246" s="111">
        <v>3073183.6934708199</v>
      </c>
      <c r="AE246" s="91"/>
      <c r="AF246" s="104">
        <v>3337267.6652721399</v>
      </c>
      <c r="AG246" s="104">
        <v>142734.76801021301</v>
      </c>
      <c r="AH246" s="110">
        <v>62217.157525824798</v>
      </c>
      <c r="AI246" s="110">
        <v>156771.072340944</v>
      </c>
      <c r="AJ246" s="110">
        <f t="shared" si="69"/>
        <v>218988.22986676879</v>
      </c>
      <c r="AK246" s="111">
        <v>2975544.6673951601</v>
      </c>
      <c r="AL246" s="91"/>
      <c r="AM246" s="104">
        <v>3271725.4669307498</v>
      </c>
      <c r="AN246" s="104">
        <v>142734.76801021301</v>
      </c>
      <c r="AO246" s="110">
        <v>65163.781251889697</v>
      </c>
      <c r="AP246" s="110">
        <v>174650.10751043001</v>
      </c>
      <c r="AQ246" s="110">
        <f t="shared" si="70"/>
        <v>239813.88876231969</v>
      </c>
      <c r="AR246" s="111">
        <v>2889176.8101582201</v>
      </c>
    </row>
    <row r="247" spans="2:44" customFormat="1" x14ac:dyDescent="0.25">
      <c r="B247" s="108">
        <v>951</v>
      </c>
      <c r="C247" s="109" t="s">
        <v>300</v>
      </c>
      <c r="D247" s="104">
        <v>2845948.42700106</v>
      </c>
      <c r="E247" s="104">
        <v>238453.98607139301</v>
      </c>
      <c r="F247" s="110">
        <v>20330.3843946501</v>
      </c>
      <c r="G247" s="110">
        <v>30996.2308750907</v>
      </c>
      <c r="H247" s="110">
        <f t="shared" si="65"/>
        <v>51326.615269740796</v>
      </c>
      <c r="I247" s="111">
        <v>2556167.8256599298</v>
      </c>
      <c r="J247" s="91"/>
      <c r="K247" s="104">
        <v>2558213.3882564502</v>
      </c>
      <c r="L247" s="104">
        <v>191685.91893265801</v>
      </c>
      <c r="M247" s="110">
        <v>25127.043829524999</v>
      </c>
      <c r="N247" s="110">
        <v>38288.952420609101</v>
      </c>
      <c r="O247" s="110">
        <f t="shared" si="66"/>
        <v>63415.9962501341</v>
      </c>
      <c r="P247" s="111">
        <v>2303111.4730736599</v>
      </c>
      <c r="Q247" s="91"/>
      <c r="R247" s="104">
        <v>2395749.43314132</v>
      </c>
      <c r="S247" s="104">
        <v>192676.97429191801</v>
      </c>
      <c r="T247" s="110">
        <v>31681.947482113599</v>
      </c>
      <c r="U247" s="110">
        <v>43202.528324208797</v>
      </c>
      <c r="V247" s="110">
        <f t="shared" si="67"/>
        <v>74884.4758063224</v>
      </c>
      <c r="W247" s="111">
        <v>2128187.9830430802</v>
      </c>
      <c r="X247" s="91"/>
      <c r="Y247" s="104">
        <v>2272237.21358435</v>
      </c>
      <c r="Z247" s="104">
        <v>192675.57353554701</v>
      </c>
      <c r="AA247" s="110">
        <v>33339.101415472302</v>
      </c>
      <c r="AB247" s="110">
        <v>49726.380622312099</v>
      </c>
      <c r="AC247" s="110">
        <f t="shared" si="68"/>
        <v>83065.482037784401</v>
      </c>
      <c r="AD247" s="111">
        <v>1996496.1580110199</v>
      </c>
      <c r="AE247" s="91"/>
      <c r="AF247" s="104">
        <v>2208378.3902365901</v>
      </c>
      <c r="AG247" s="104">
        <v>192674.32983581201</v>
      </c>
      <c r="AH247" s="110">
        <v>34997.151108276397</v>
      </c>
      <c r="AI247" s="110">
        <v>50950.598510806798</v>
      </c>
      <c r="AJ247" s="110">
        <f t="shared" si="69"/>
        <v>85947.749619083188</v>
      </c>
      <c r="AK247" s="111">
        <v>1929756.3107817001</v>
      </c>
      <c r="AL247" s="91"/>
      <c r="AM247" s="104">
        <v>2138215.6398714902</v>
      </c>
      <c r="AN247" s="104">
        <v>192674.32983581201</v>
      </c>
      <c r="AO247" s="110">
        <v>36654.626954188003</v>
      </c>
      <c r="AP247" s="110">
        <v>56761.284940889898</v>
      </c>
      <c r="AQ247" s="110">
        <f t="shared" si="70"/>
        <v>93415.911895077908</v>
      </c>
      <c r="AR247" s="111">
        <v>1852125.3981406</v>
      </c>
    </row>
    <row r="248" spans="2:44" customFormat="1" x14ac:dyDescent="0.25">
      <c r="B248" s="108">
        <v>579</v>
      </c>
      <c r="C248" s="109" t="s">
        <v>198</v>
      </c>
      <c r="D248" s="104">
        <v>878539.34539664397</v>
      </c>
      <c r="E248" s="104">
        <v>94760.514363107606</v>
      </c>
      <c r="F248" s="110">
        <v>20330.3843946501</v>
      </c>
      <c r="G248" s="110">
        <v>40533.532682810903</v>
      </c>
      <c r="H248" s="110">
        <f t="shared" si="65"/>
        <v>60863.917077461003</v>
      </c>
      <c r="I248" s="111">
        <v>722914.91395607498</v>
      </c>
      <c r="J248" s="91"/>
      <c r="K248" s="104">
        <v>836587.95112325496</v>
      </c>
      <c r="L248" s="104">
        <v>90280.168122053205</v>
      </c>
      <c r="M248" s="110">
        <v>25127.043829524999</v>
      </c>
      <c r="N248" s="110">
        <v>50070.168550027302</v>
      </c>
      <c r="O248" s="110">
        <f t="shared" si="66"/>
        <v>75197.212379552308</v>
      </c>
      <c r="P248" s="111">
        <v>671110.57062164997</v>
      </c>
      <c r="Q248" s="91"/>
      <c r="R248" s="104">
        <v>802341.02291006304</v>
      </c>
      <c r="S248" s="104">
        <v>90746.935034043505</v>
      </c>
      <c r="T248" s="110">
        <v>31681.947482113599</v>
      </c>
      <c r="U248" s="110">
        <v>56495.613962426898</v>
      </c>
      <c r="V248" s="110">
        <f t="shared" si="67"/>
        <v>88177.561444540494</v>
      </c>
      <c r="W248" s="111">
        <v>623416.52643147903</v>
      </c>
      <c r="X248" s="91"/>
      <c r="Y248" s="104">
        <v>749562.87859653204</v>
      </c>
      <c r="Z248" s="104">
        <v>90746.275306289797</v>
      </c>
      <c r="AA248" s="110">
        <v>33339.101415472302</v>
      </c>
      <c r="AB248" s="110">
        <v>65026.805429177301</v>
      </c>
      <c r="AC248" s="110">
        <f t="shared" si="68"/>
        <v>98365.906844649609</v>
      </c>
      <c r="AD248" s="111">
        <v>560450.69644559198</v>
      </c>
      <c r="AE248" s="91"/>
      <c r="AF248" s="104">
        <v>743171.22364890203</v>
      </c>
      <c r="AG248" s="104">
        <v>90745.689549016897</v>
      </c>
      <c r="AH248" s="110">
        <v>34997.151108276397</v>
      </c>
      <c r="AI248" s="110">
        <v>66627.705744901206</v>
      </c>
      <c r="AJ248" s="110">
        <f t="shared" si="69"/>
        <v>101624.8568531776</v>
      </c>
      <c r="AK248" s="111">
        <v>550800.67724670703</v>
      </c>
      <c r="AL248" s="91"/>
      <c r="AM248" s="104">
        <v>731712.67433581199</v>
      </c>
      <c r="AN248" s="104">
        <v>90745.689549016897</v>
      </c>
      <c r="AO248" s="110">
        <v>36654.626954188003</v>
      </c>
      <c r="AP248" s="110">
        <v>74226.295691932901</v>
      </c>
      <c r="AQ248" s="110">
        <f t="shared" si="70"/>
        <v>110880.9226461209</v>
      </c>
      <c r="AR248" s="111">
        <v>530086.06214067398</v>
      </c>
    </row>
    <row r="249" spans="2:44" customFormat="1" x14ac:dyDescent="0.25">
      <c r="B249" s="108">
        <v>823</v>
      </c>
      <c r="C249" s="109" t="s">
        <v>265</v>
      </c>
      <c r="D249" s="104">
        <v>2997519.9863515701</v>
      </c>
      <c r="E249" s="104">
        <v>60754.593113000003</v>
      </c>
      <c r="F249" s="110">
        <v>6776.7947982167098</v>
      </c>
      <c r="G249" s="110">
        <v>40533.532682810903</v>
      </c>
      <c r="H249" s="110">
        <f t="shared" si="65"/>
        <v>47310.327481027613</v>
      </c>
      <c r="I249" s="111">
        <v>2889455.0657575401</v>
      </c>
      <c r="J249" s="91"/>
      <c r="K249" s="104">
        <v>2708864.8698134301</v>
      </c>
      <c r="L249" s="104">
        <v>46058.577745284099</v>
      </c>
      <c r="M249" s="110">
        <v>8375.6812765083196</v>
      </c>
      <c r="N249" s="110">
        <v>50070.168550027302</v>
      </c>
      <c r="O249" s="110">
        <f t="shared" si="66"/>
        <v>58445.849826535617</v>
      </c>
      <c r="P249" s="111">
        <v>2604360.44224161</v>
      </c>
      <c r="Q249" s="91"/>
      <c r="R249" s="104">
        <v>2560998.7465300099</v>
      </c>
      <c r="S249" s="104">
        <v>46296.710001260501</v>
      </c>
      <c r="T249" s="110">
        <v>10560.649160704599</v>
      </c>
      <c r="U249" s="110">
        <v>56495.613962426898</v>
      </c>
      <c r="V249" s="110">
        <f t="shared" si="67"/>
        <v>67056.263123131503</v>
      </c>
      <c r="W249" s="111">
        <v>2447645.7734056101</v>
      </c>
      <c r="X249" s="91"/>
      <c r="Y249" s="104">
        <v>2418860.1974813598</v>
      </c>
      <c r="Z249" s="104">
        <v>46296.373425435799</v>
      </c>
      <c r="AA249" s="110">
        <v>11113.0338051574</v>
      </c>
      <c r="AB249" s="110">
        <v>65026.805429177301</v>
      </c>
      <c r="AC249" s="110">
        <f t="shared" si="68"/>
        <v>76139.839234334708</v>
      </c>
      <c r="AD249" s="111">
        <v>2296423.9848215901</v>
      </c>
      <c r="AE249" s="91"/>
      <c r="AF249" s="104">
        <v>2345812.2051454699</v>
      </c>
      <c r="AG249" s="104">
        <v>46296.074587413597</v>
      </c>
      <c r="AH249" s="110">
        <v>11665.717036092199</v>
      </c>
      <c r="AI249" s="110">
        <v>66627.705744901206</v>
      </c>
      <c r="AJ249" s="110">
        <f t="shared" si="69"/>
        <v>78293.422780993409</v>
      </c>
      <c r="AK249" s="111">
        <v>2221222.7077770601</v>
      </c>
      <c r="AL249" s="91"/>
      <c r="AM249" s="104">
        <v>2299161.2861592299</v>
      </c>
      <c r="AN249" s="104">
        <v>46296.074587413597</v>
      </c>
      <c r="AO249" s="110">
        <v>12218.208984729299</v>
      </c>
      <c r="AP249" s="110">
        <v>74226.295691932901</v>
      </c>
      <c r="AQ249" s="110">
        <f t="shared" si="70"/>
        <v>86444.504676662196</v>
      </c>
      <c r="AR249" s="111">
        <v>2166420.7068951498</v>
      </c>
    </row>
    <row r="250" spans="2:44" customFormat="1" x14ac:dyDescent="0.25">
      <c r="B250" s="108">
        <v>824</v>
      </c>
      <c r="C250" s="109" t="s">
        <v>266</v>
      </c>
      <c r="D250" s="104">
        <v>3948758.6853271602</v>
      </c>
      <c r="E250" s="104">
        <v>187565.91547674799</v>
      </c>
      <c r="F250" s="110">
        <v>24848.247593461299</v>
      </c>
      <c r="G250" s="110">
        <v>83451.390817551801</v>
      </c>
      <c r="H250" s="110">
        <f t="shared" si="65"/>
        <v>108299.6384110131</v>
      </c>
      <c r="I250" s="111">
        <v>3652893.1314393999</v>
      </c>
      <c r="J250" s="91"/>
      <c r="K250" s="104">
        <v>3580227.4061750402</v>
      </c>
      <c r="L250" s="104">
        <v>92444.550557449096</v>
      </c>
      <c r="M250" s="110">
        <v>30710.8313471972</v>
      </c>
      <c r="N250" s="110">
        <v>103085.641132409</v>
      </c>
      <c r="O250" s="110">
        <f t="shared" si="66"/>
        <v>133796.47247960619</v>
      </c>
      <c r="P250" s="111">
        <v>3353986.3831379898</v>
      </c>
      <c r="Q250" s="91"/>
      <c r="R250" s="104">
        <v>3391063.6334913699</v>
      </c>
      <c r="S250" s="104">
        <v>92922.507768779207</v>
      </c>
      <c r="T250" s="110">
        <v>38722.380255916702</v>
      </c>
      <c r="U250" s="110">
        <v>116314.499334408</v>
      </c>
      <c r="V250" s="110">
        <f t="shared" si="67"/>
        <v>155036.87959032471</v>
      </c>
      <c r="W250" s="111">
        <v>3143104.2461322602</v>
      </c>
      <c r="X250" s="91"/>
      <c r="Y250" s="104">
        <v>3227288.5707863299</v>
      </c>
      <c r="Z250" s="104">
        <v>92921.832224670798</v>
      </c>
      <c r="AA250" s="110">
        <v>40747.7906189106</v>
      </c>
      <c r="AB250" s="110">
        <v>133878.71706007101</v>
      </c>
      <c r="AC250" s="110">
        <f t="shared" si="68"/>
        <v>174626.50767898161</v>
      </c>
      <c r="AD250" s="111">
        <v>2959740.23088268</v>
      </c>
      <c r="AE250" s="91"/>
      <c r="AF250" s="104">
        <v>3100464.6847119499</v>
      </c>
      <c r="AG250" s="104">
        <v>92921.232424416201</v>
      </c>
      <c r="AH250" s="110">
        <v>42774.295799004503</v>
      </c>
      <c r="AI250" s="110">
        <v>137174.68829832599</v>
      </c>
      <c r="AJ250" s="110">
        <f t="shared" si="69"/>
        <v>179948.98409733048</v>
      </c>
      <c r="AK250" s="111">
        <v>2827594.4681902002</v>
      </c>
      <c r="AL250" s="91"/>
      <c r="AM250" s="104">
        <v>3019403.91926471</v>
      </c>
      <c r="AN250" s="104">
        <v>92921.232424416201</v>
      </c>
      <c r="AO250" s="110">
        <v>44800.099610674202</v>
      </c>
      <c r="AP250" s="110">
        <v>152818.84407162701</v>
      </c>
      <c r="AQ250" s="110">
        <f t="shared" si="70"/>
        <v>197618.94368230121</v>
      </c>
      <c r="AR250" s="111">
        <v>2728863.7431580001</v>
      </c>
    </row>
    <row r="251" spans="2:44" customFormat="1" x14ac:dyDescent="0.25">
      <c r="B251" s="108">
        <v>1895</v>
      </c>
      <c r="C251" s="109" t="s">
        <v>373</v>
      </c>
      <c r="D251" s="104">
        <v>18433081.855303001</v>
      </c>
      <c r="E251" s="104">
        <v>2315646.3981703501</v>
      </c>
      <c r="F251" s="110">
        <v>102781.38777295301</v>
      </c>
      <c r="G251" s="110">
        <v>206244.15159195001</v>
      </c>
      <c r="H251" s="110">
        <f t="shared" si="65"/>
        <v>309025.539364903</v>
      </c>
      <c r="I251" s="111">
        <v>15808409.9177678</v>
      </c>
      <c r="J251" s="91"/>
      <c r="K251" s="104">
        <v>17030060.830220498</v>
      </c>
      <c r="L251" s="104">
        <v>2352790.5973665202</v>
      </c>
      <c r="M251" s="110">
        <v>127031.166027043</v>
      </c>
      <c r="N251" s="110">
        <v>254768.79879866799</v>
      </c>
      <c r="O251" s="110">
        <f t="shared" si="66"/>
        <v>381799.96482571098</v>
      </c>
      <c r="P251" s="111">
        <v>14295470.2680283</v>
      </c>
      <c r="Q251" s="91"/>
      <c r="R251" s="104">
        <v>15949409.2846082</v>
      </c>
      <c r="S251" s="104">
        <v>2364955.0053925202</v>
      </c>
      <c r="T251" s="110">
        <v>160169.84560401901</v>
      </c>
      <c r="U251" s="110">
        <v>287462.97692646598</v>
      </c>
      <c r="V251" s="110">
        <f t="shared" si="67"/>
        <v>447632.82253048499</v>
      </c>
      <c r="W251" s="111">
        <v>13136821.4566852</v>
      </c>
      <c r="X251" s="91"/>
      <c r="Y251" s="104">
        <v>15167313.4705103</v>
      </c>
      <c r="Z251" s="104">
        <v>2364937.8122338499</v>
      </c>
      <c r="AA251" s="110">
        <v>168547.67937822099</v>
      </c>
      <c r="AB251" s="110">
        <v>330871.68644846103</v>
      </c>
      <c r="AC251" s="110">
        <f t="shared" si="68"/>
        <v>499419.36582668201</v>
      </c>
      <c r="AD251" s="111">
        <v>12302956.2924498</v>
      </c>
      <c r="AE251" s="91"/>
      <c r="AF251" s="104">
        <v>14589349.1988017</v>
      </c>
      <c r="AG251" s="104">
        <v>2364922.54681917</v>
      </c>
      <c r="AH251" s="110">
        <v>176930.04171406399</v>
      </c>
      <c r="AI251" s="110">
        <v>339017.44393729197</v>
      </c>
      <c r="AJ251" s="110">
        <f t="shared" si="69"/>
        <v>515947.48565135594</v>
      </c>
      <c r="AK251" s="111">
        <v>11708479.1663312</v>
      </c>
      <c r="AL251" s="91"/>
      <c r="AM251" s="104">
        <v>14043724.784685099</v>
      </c>
      <c r="AN251" s="104">
        <v>2364922.54681917</v>
      </c>
      <c r="AO251" s="110">
        <v>185309.502935061</v>
      </c>
      <c r="AP251" s="110">
        <v>377680.85749130597</v>
      </c>
      <c r="AQ251" s="110">
        <f t="shared" si="70"/>
        <v>562990.36042636703</v>
      </c>
      <c r="AR251" s="111">
        <v>11115811.877439501</v>
      </c>
    </row>
    <row r="252" spans="2:44" customFormat="1" x14ac:dyDescent="0.25">
      <c r="B252" s="108">
        <v>269</v>
      </c>
      <c r="C252" s="109" t="s">
        <v>95</v>
      </c>
      <c r="D252" s="104">
        <v>2737185.5752367801</v>
      </c>
      <c r="E252" s="104">
        <v>140022.66217476799</v>
      </c>
      <c r="F252" s="110">
        <v>32754.508191380799</v>
      </c>
      <c r="G252" s="110">
        <v>69145.438105971494</v>
      </c>
      <c r="H252" s="110">
        <f t="shared" si="65"/>
        <v>101899.94629735229</v>
      </c>
      <c r="I252" s="111">
        <v>2495262.9667646601</v>
      </c>
      <c r="J252" s="91"/>
      <c r="K252" s="104">
        <v>2538310.0802211598</v>
      </c>
      <c r="L252" s="104">
        <v>125511.080030388</v>
      </c>
      <c r="M252" s="110">
        <v>40482.459503123602</v>
      </c>
      <c r="N252" s="110">
        <v>85413.816938281801</v>
      </c>
      <c r="O252" s="110">
        <f t="shared" si="66"/>
        <v>125896.27644140541</v>
      </c>
      <c r="P252" s="111">
        <v>2286902.7237493698</v>
      </c>
      <c r="Q252" s="91"/>
      <c r="R252" s="104">
        <v>2354029.3465246502</v>
      </c>
      <c r="S252" s="104">
        <v>126159.997954058</v>
      </c>
      <c r="T252" s="110">
        <v>51043.137610072001</v>
      </c>
      <c r="U252" s="110">
        <v>96374.870877081194</v>
      </c>
      <c r="V252" s="110">
        <f t="shared" si="67"/>
        <v>147418.00848715319</v>
      </c>
      <c r="W252" s="111">
        <v>2080451.3400834401</v>
      </c>
      <c r="X252" s="91"/>
      <c r="Y252" s="104">
        <v>2233833.9967283099</v>
      </c>
      <c r="Z252" s="104">
        <v>126159.080774298</v>
      </c>
      <c r="AA252" s="110">
        <v>53712.996724927601</v>
      </c>
      <c r="AB252" s="110">
        <v>110928.079849773</v>
      </c>
      <c r="AC252" s="110">
        <f t="shared" si="68"/>
        <v>164641.07657470059</v>
      </c>
      <c r="AD252" s="111">
        <v>1943033.8393793099</v>
      </c>
      <c r="AE252" s="91"/>
      <c r="AF252" s="104">
        <v>2189523.4351201202</v>
      </c>
      <c r="AG252" s="104">
        <v>126158.266431243</v>
      </c>
      <c r="AH252" s="110">
        <v>56384.299007778704</v>
      </c>
      <c r="AI252" s="110">
        <v>113659.02744718399</v>
      </c>
      <c r="AJ252" s="110">
        <f t="shared" si="69"/>
        <v>170043.32645496269</v>
      </c>
      <c r="AK252" s="111">
        <v>1893321.84223391</v>
      </c>
      <c r="AL252" s="91"/>
      <c r="AM252" s="104">
        <v>2161249.97003181</v>
      </c>
      <c r="AN252" s="104">
        <v>126158.266431243</v>
      </c>
      <c r="AO252" s="110">
        <v>59054.6767595251</v>
      </c>
      <c r="AP252" s="110">
        <v>126621.327945062</v>
      </c>
      <c r="AQ252" s="110">
        <f t="shared" si="70"/>
        <v>185676.0047045871</v>
      </c>
      <c r="AR252" s="111">
        <v>1849415.6988959899</v>
      </c>
    </row>
    <row r="253" spans="2:44" customFormat="1" x14ac:dyDescent="0.25">
      <c r="B253" s="108">
        <v>173</v>
      </c>
      <c r="C253" s="109" t="s">
        <v>61</v>
      </c>
      <c r="D253" s="104">
        <v>7862232.44493936</v>
      </c>
      <c r="E253" s="104">
        <v>642367.22847404098</v>
      </c>
      <c r="F253" s="110">
        <v>59861.687384247598</v>
      </c>
      <c r="G253" s="110">
        <v>121600.59804843301</v>
      </c>
      <c r="H253" s="110">
        <f t="shared" si="65"/>
        <v>181462.2854326806</v>
      </c>
      <c r="I253" s="111">
        <v>7038402.9310326399</v>
      </c>
      <c r="J253" s="91"/>
      <c r="K253" s="104">
        <v>7348352.2959148204</v>
      </c>
      <c r="L253" s="104">
        <v>641484.29776987003</v>
      </c>
      <c r="M253" s="110">
        <v>73985.1846091568</v>
      </c>
      <c r="N253" s="110">
        <v>150210.50565008199</v>
      </c>
      <c r="O253" s="110">
        <f t="shared" si="66"/>
        <v>224195.69025923879</v>
      </c>
      <c r="P253" s="111">
        <v>6482672.3078857102</v>
      </c>
      <c r="Q253" s="91"/>
      <c r="R253" s="104">
        <v>6984132.7293932196</v>
      </c>
      <c r="S253" s="104">
        <v>644800.90263435699</v>
      </c>
      <c r="T253" s="110">
        <v>93285.734252890194</v>
      </c>
      <c r="U253" s="110">
        <v>169486.84188728101</v>
      </c>
      <c r="V253" s="110">
        <f t="shared" si="67"/>
        <v>262772.57614017121</v>
      </c>
      <c r="W253" s="111">
        <v>6076559.2506186897</v>
      </c>
      <c r="X253" s="91"/>
      <c r="Y253" s="104">
        <v>6584205.0077480096</v>
      </c>
      <c r="Z253" s="104">
        <v>644796.21494930296</v>
      </c>
      <c r="AA253" s="110">
        <v>98165.131945557398</v>
      </c>
      <c r="AB253" s="110">
        <v>195080.41628753199</v>
      </c>
      <c r="AC253" s="110">
        <f t="shared" si="68"/>
        <v>293245.54823308939</v>
      </c>
      <c r="AD253" s="111">
        <v>5646163.2445656098</v>
      </c>
      <c r="AE253" s="91"/>
      <c r="AF253" s="104">
        <v>6389099.3466055105</v>
      </c>
      <c r="AG253" s="104">
        <v>644792.05286032299</v>
      </c>
      <c r="AH253" s="110">
        <v>103047.167152147</v>
      </c>
      <c r="AI253" s="110">
        <v>199883.117234704</v>
      </c>
      <c r="AJ253" s="110">
        <f t="shared" si="69"/>
        <v>302930.28438685101</v>
      </c>
      <c r="AK253" s="111">
        <v>5441377.0093583399</v>
      </c>
      <c r="AL253" s="91"/>
      <c r="AM253" s="104">
        <v>6129290.2421491398</v>
      </c>
      <c r="AN253" s="104">
        <v>644792.05286032299</v>
      </c>
      <c r="AO253" s="110">
        <v>107927.51269844201</v>
      </c>
      <c r="AP253" s="110">
        <v>222678.88707579899</v>
      </c>
      <c r="AQ253" s="110">
        <f t="shared" si="70"/>
        <v>330606.39977424103</v>
      </c>
      <c r="AR253" s="111">
        <v>5153891.7895145798</v>
      </c>
    </row>
    <row r="254" spans="2:44" customFormat="1" x14ac:dyDescent="0.25">
      <c r="B254" s="108">
        <v>1773</v>
      </c>
      <c r="C254" s="109" t="s">
        <v>362</v>
      </c>
      <c r="D254" s="104">
        <v>2283014.1886006002</v>
      </c>
      <c r="E254" s="104">
        <v>79657.244479334506</v>
      </c>
      <c r="F254" s="110">
        <v>19200.918594947401</v>
      </c>
      <c r="G254" s="110">
        <v>46494.346312636</v>
      </c>
      <c r="H254" s="110">
        <f t="shared" si="65"/>
        <v>65695.264907583405</v>
      </c>
      <c r="I254" s="111">
        <v>2137661.6792136799</v>
      </c>
      <c r="J254" s="91"/>
      <c r="K254" s="104">
        <v>2099179.1489160801</v>
      </c>
      <c r="L254" s="104">
        <v>45451.135268251899</v>
      </c>
      <c r="M254" s="110">
        <v>23731.096950106901</v>
      </c>
      <c r="N254" s="110">
        <v>57433.428630913601</v>
      </c>
      <c r="O254" s="110">
        <f t="shared" si="66"/>
        <v>81164.525581020498</v>
      </c>
      <c r="P254" s="111">
        <v>1972563.4880667999</v>
      </c>
      <c r="Q254" s="91"/>
      <c r="R254" s="104">
        <v>1940415.63555913</v>
      </c>
      <c r="S254" s="104">
        <v>45686.126922531301</v>
      </c>
      <c r="T254" s="110">
        <v>29921.839288662901</v>
      </c>
      <c r="U254" s="110">
        <v>64803.792486313199</v>
      </c>
      <c r="V254" s="110">
        <f t="shared" si="67"/>
        <v>94725.631774976093</v>
      </c>
      <c r="W254" s="111">
        <v>1800003.87686162</v>
      </c>
      <c r="X254" s="91"/>
      <c r="Y254" s="104">
        <v>1812222.90662456</v>
      </c>
      <c r="Z254" s="104">
        <v>45685.794785628997</v>
      </c>
      <c r="AA254" s="110">
        <v>31486.929114612802</v>
      </c>
      <c r="AB254" s="110">
        <v>74589.570933468101</v>
      </c>
      <c r="AC254" s="110">
        <f t="shared" si="68"/>
        <v>106076.5000480809</v>
      </c>
      <c r="AD254" s="111">
        <v>1660460.6117908501</v>
      </c>
      <c r="AE254" s="91"/>
      <c r="AF254" s="104">
        <v>1742646.05446553</v>
      </c>
      <c r="AG254" s="104">
        <v>45685.499888824997</v>
      </c>
      <c r="AH254" s="110">
        <v>33052.8649355944</v>
      </c>
      <c r="AI254" s="110">
        <v>76425.897766210197</v>
      </c>
      <c r="AJ254" s="110">
        <f t="shared" si="69"/>
        <v>109478.7627018046</v>
      </c>
      <c r="AK254" s="111">
        <v>1587481.79187491</v>
      </c>
      <c r="AL254" s="91"/>
      <c r="AM254" s="104">
        <v>1687231.58114007</v>
      </c>
      <c r="AN254" s="104">
        <v>45685.499888824997</v>
      </c>
      <c r="AO254" s="110">
        <v>34618.2587900664</v>
      </c>
      <c r="AP254" s="110">
        <v>85141.927411334793</v>
      </c>
      <c r="AQ254" s="110">
        <f t="shared" si="70"/>
        <v>119760.1862014012</v>
      </c>
      <c r="AR254" s="111">
        <v>1521785.89504984</v>
      </c>
    </row>
    <row r="255" spans="2:44" customFormat="1" x14ac:dyDescent="0.25">
      <c r="B255" s="108">
        <v>175</v>
      </c>
      <c r="C255" s="109" t="s">
        <v>62</v>
      </c>
      <c r="D255" s="104">
        <v>3400120.6621635202</v>
      </c>
      <c r="E255" s="104">
        <v>162886.64300204901</v>
      </c>
      <c r="F255" s="110">
        <v>29366.1107922724</v>
      </c>
      <c r="G255" s="110">
        <v>57223.810846321299</v>
      </c>
      <c r="H255" s="110">
        <f t="shared" si="65"/>
        <v>86589.921638593703</v>
      </c>
      <c r="I255" s="111">
        <v>3150644.0975228702</v>
      </c>
      <c r="J255" s="91"/>
      <c r="K255" s="104">
        <v>3153192.0610158201</v>
      </c>
      <c r="L255" s="104">
        <v>144453.92417628699</v>
      </c>
      <c r="M255" s="110">
        <v>36294.618864869401</v>
      </c>
      <c r="N255" s="110">
        <v>70687.296776509102</v>
      </c>
      <c r="O255" s="110">
        <f t="shared" si="66"/>
        <v>106981.91564137849</v>
      </c>
      <c r="P255" s="111">
        <v>2901756.2211981602</v>
      </c>
      <c r="Q255" s="91"/>
      <c r="R255" s="104">
        <v>2978270.5328489402</v>
      </c>
      <c r="S255" s="104">
        <v>145200.78047391199</v>
      </c>
      <c r="T255" s="110">
        <v>45762.813029719699</v>
      </c>
      <c r="U255" s="110">
        <v>79758.513829308606</v>
      </c>
      <c r="V255" s="110">
        <f t="shared" si="67"/>
        <v>125521.32685902831</v>
      </c>
      <c r="W255" s="111">
        <v>2707548.425516</v>
      </c>
      <c r="X255" s="91"/>
      <c r="Y255" s="104">
        <v>2833970.32758271</v>
      </c>
      <c r="Z255" s="104">
        <v>145199.72486818099</v>
      </c>
      <c r="AA255" s="110">
        <v>48156.479822348898</v>
      </c>
      <c r="AB255" s="110">
        <v>91802.548841191499</v>
      </c>
      <c r="AC255" s="110">
        <f t="shared" si="68"/>
        <v>139959.0286635404</v>
      </c>
      <c r="AD255" s="111">
        <v>2548811.5740509899</v>
      </c>
      <c r="AE255" s="91"/>
      <c r="AF255" s="104">
        <v>2679401.0083352001</v>
      </c>
      <c r="AG255" s="104">
        <v>145198.787619852</v>
      </c>
      <c r="AH255" s="110">
        <v>50551.440489732697</v>
      </c>
      <c r="AI255" s="110">
        <v>94062.643404566406</v>
      </c>
      <c r="AJ255" s="110">
        <f t="shared" si="69"/>
        <v>144614.08389429911</v>
      </c>
      <c r="AK255" s="111">
        <v>2389588.13682104</v>
      </c>
      <c r="AL255" s="91"/>
      <c r="AM255" s="104">
        <v>2598779.9201694499</v>
      </c>
      <c r="AN255" s="104">
        <v>145198.787619852</v>
      </c>
      <c r="AO255" s="110">
        <v>52945.572267160402</v>
      </c>
      <c r="AP255" s="110">
        <v>104790.064506258</v>
      </c>
      <c r="AQ255" s="110">
        <f t="shared" si="70"/>
        <v>157735.6367734184</v>
      </c>
      <c r="AR255" s="111">
        <v>2295845.4957761802</v>
      </c>
    </row>
    <row r="256" spans="2:44" customFormat="1" x14ac:dyDescent="0.25">
      <c r="B256" s="108">
        <v>881</v>
      </c>
      <c r="C256" s="109" t="s">
        <v>287</v>
      </c>
      <c r="D256" s="104">
        <v>2328305.0893545202</v>
      </c>
      <c r="E256" s="104">
        <v>183322.20812447101</v>
      </c>
      <c r="F256" s="110">
        <v>12424.123796730601</v>
      </c>
      <c r="G256" s="110">
        <v>16690.2781635104</v>
      </c>
      <c r="H256" s="110">
        <f t="shared" si="65"/>
        <v>29114.401960241001</v>
      </c>
      <c r="I256" s="111">
        <v>2115868.47926981</v>
      </c>
      <c r="J256" s="91"/>
      <c r="K256" s="104">
        <v>2147542.3149259998</v>
      </c>
      <c r="L256" s="104">
        <v>179079.69042178901</v>
      </c>
      <c r="M256" s="110">
        <v>15355.4156735986</v>
      </c>
      <c r="N256" s="110">
        <v>20617.1282264818</v>
      </c>
      <c r="O256" s="110">
        <f t="shared" si="66"/>
        <v>35972.543900080404</v>
      </c>
      <c r="P256" s="111">
        <v>1932490.0806041299</v>
      </c>
      <c r="Q256" s="91"/>
      <c r="R256" s="104">
        <v>2009962.60431672</v>
      </c>
      <c r="S256" s="104">
        <v>180005.56900439601</v>
      </c>
      <c r="T256" s="110">
        <v>19361.1901279583</v>
      </c>
      <c r="U256" s="110">
        <v>23262.8998668817</v>
      </c>
      <c r="V256" s="110">
        <f t="shared" si="67"/>
        <v>42624.089994840004</v>
      </c>
      <c r="W256" s="111">
        <v>1787332.94531748</v>
      </c>
      <c r="X256" s="91"/>
      <c r="Y256" s="104">
        <v>1864941.9084332399</v>
      </c>
      <c r="Z256" s="104">
        <v>180004.260368797</v>
      </c>
      <c r="AA256" s="110">
        <v>20373.8953094553</v>
      </c>
      <c r="AB256" s="110">
        <v>26775.743412014199</v>
      </c>
      <c r="AC256" s="110">
        <f t="shared" si="68"/>
        <v>47149.638721469499</v>
      </c>
      <c r="AD256" s="111">
        <v>1637788.0093429801</v>
      </c>
      <c r="AE256" s="91"/>
      <c r="AF256" s="104">
        <v>1829810.44709104</v>
      </c>
      <c r="AG256" s="104">
        <v>180003.098461002</v>
      </c>
      <c r="AH256" s="110">
        <v>21387.147899502299</v>
      </c>
      <c r="AI256" s="110">
        <v>27434.9376596652</v>
      </c>
      <c r="AJ256" s="110">
        <f t="shared" si="69"/>
        <v>48822.085559167499</v>
      </c>
      <c r="AK256" s="111">
        <v>1600985.26307088</v>
      </c>
      <c r="AL256" s="91"/>
      <c r="AM256" s="104">
        <v>1761605.3653110899</v>
      </c>
      <c r="AN256" s="104">
        <v>180003.098461002</v>
      </c>
      <c r="AO256" s="110">
        <v>22400.049805337101</v>
      </c>
      <c r="AP256" s="110">
        <v>30563.7688143253</v>
      </c>
      <c r="AQ256" s="110">
        <f t="shared" si="70"/>
        <v>52963.818619662401</v>
      </c>
      <c r="AR256" s="111">
        <v>1528638.44823042</v>
      </c>
    </row>
    <row r="257" spans="2:44" customFormat="1" x14ac:dyDescent="0.25">
      <c r="B257" s="108">
        <v>1586</v>
      </c>
      <c r="C257" s="109" t="s">
        <v>316</v>
      </c>
      <c r="D257" s="104">
        <v>7118243.1836554203</v>
      </c>
      <c r="E257" s="104">
        <v>211684.76110631699</v>
      </c>
      <c r="F257" s="110">
        <v>31625.042391677998</v>
      </c>
      <c r="G257" s="110">
        <v>72721.926283866604</v>
      </c>
      <c r="H257" s="110">
        <f t="shared" si="65"/>
        <v>104346.9686755446</v>
      </c>
      <c r="I257" s="111">
        <v>6802211.4538735598</v>
      </c>
      <c r="J257" s="91"/>
      <c r="K257" s="104">
        <v>6553867.2596795503</v>
      </c>
      <c r="L257" s="104">
        <v>164085.19567081801</v>
      </c>
      <c r="M257" s="110">
        <v>39086.512623705501</v>
      </c>
      <c r="N257" s="110">
        <v>89831.772986813594</v>
      </c>
      <c r="O257" s="110">
        <f t="shared" si="66"/>
        <v>128918.28561051909</v>
      </c>
      <c r="P257" s="111">
        <v>6260863.7783982204</v>
      </c>
      <c r="Q257" s="91"/>
      <c r="R257" s="104">
        <v>6162233.7507461803</v>
      </c>
      <c r="S257" s="104">
        <v>164933.549652427</v>
      </c>
      <c r="T257" s="110">
        <v>49283.029416621197</v>
      </c>
      <c r="U257" s="110">
        <v>101359.77799141299</v>
      </c>
      <c r="V257" s="110">
        <f t="shared" si="67"/>
        <v>150642.80740803419</v>
      </c>
      <c r="W257" s="111">
        <v>5846657.3936857199</v>
      </c>
      <c r="X257" s="91"/>
      <c r="Y257" s="104">
        <v>5792204.5724253897</v>
      </c>
      <c r="Z257" s="104">
        <v>164932.350589999</v>
      </c>
      <c r="AA257" s="110">
        <v>51860.824424068102</v>
      </c>
      <c r="AB257" s="110">
        <v>116665.739152348</v>
      </c>
      <c r="AC257" s="110">
        <f t="shared" si="68"/>
        <v>168526.56357641611</v>
      </c>
      <c r="AD257" s="111">
        <v>5458745.6582589801</v>
      </c>
      <c r="AE257" s="91"/>
      <c r="AF257" s="104">
        <v>5537386.4062919104</v>
      </c>
      <c r="AG257" s="104">
        <v>164931.28596973201</v>
      </c>
      <c r="AH257" s="110">
        <v>54440.012835096699</v>
      </c>
      <c r="AI257" s="110">
        <v>119537.94265996999</v>
      </c>
      <c r="AJ257" s="110">
        <f t="shared" si="69"/>
        <v>173977.95549506671</v>
      </c>
      <c r="AK257" s="111">
        <v>5198477.1648271102</v>
      </c>
      <c r="AL257" s="91"/>
      <c r="AM257" s="104">
        <v>5331632.9206405403</v>
      </c>
      <c r="AN257" s="104">
        <v>164931.28596973201</v>
      </c>
      <c r="AO257" s="110">
        <v>57018.308595403498</v>
      </c>
      <c r="AP257" s="110">
        <v>133170.70697670299</v>
      </c>
      <c r="AQ257" s="110">
        <f t="shared" si="70"/>
        <v>190189.01557210649</v>
      </c>
      <c r="AR257" s="111">
        <v>4976512.6190986997</v>
      </c>
    </row>
    <row r="258" spans="2:44" customFormat="1" x14ac:dyDescent="0.25">
      <c r="B258" s="108">
        <v>826</v>
      </c>
      <c r="C258" s="109" t="s">
        <v>267</v>
      </c>
      <c r="D258" s="104">
        <v>7827398.7395835398</v>
      </c>
      <c r="E258" s="104">
        <v>1167015.5245240701</v>
      </c>
      <c r="F258" s="110">
        <v>63250.084783355996</v>
      </c>
      <c r="G258" s="110">
        <v>257507.14880844601</v>
      </c>
      <c r="H258" s="110">
        <f t="shared" si="65"/>
        <v>320757.23359180201</v>
      </c>
      <c r="I258" s="111">
        <v>6339625.9814676698</v>
      </c>
      <c r="J258" s="91"/>
      <c r="K258" s="104">
        <v>7314533.8479545303</v>
      </c>
      <c r="L258" s="104">
        <v>1075261.11520086</v>
      </c>
      <c r="M258" s="110">
        <v>78173.025247411002</v>
      </c>
      <c r="N258" s="110">
        <v>318092.83549429098</v>
      </c>
      <c r="O258" s="110">
        <f t="shared" si="66"/>
        <v>396265.86074170197</v>
      </c>
      <c r="P258" s="111">
        <v>5843006.8720119698</v>
      </c>
      <c r="Q258" s="91"/>
      <c r="R258" s="104">
        <v>7022417.1956881704</v>
      </c>
      <c r="S258" s="104">
        <v>1080820.4348251601</v>
      </c>
      <c r="T258" s="110">
        <v>98566.058833242496</v>
      </c>
      <c r="U258" s="110">
        <v>358913.31223188899</v>
      </c>
      <c r="V258" s="110">
        <f t="shared" si="67"/>
        <v>457479.37106513151</v>
      </c>
      <c r="W258" s="111">
        <v>5484117.3897978803</v>
      </c>
      <c r="X258" s="91"/>
      <c r="Y258" s="104">
        <v>6809161.4676240804</v>
      </c>
      <c r="Z258" s="104">
        <v>1080812.5772899401</v>
      </c>
      <c r="AA258" s="110">
        <v>103721.648848136</v>
      </c>
      <c r="AB258" s="110">
        <v>413111.46978536202</v>
      </c>
      <c r="AC258" s="110">
        <f t="shared" si="68"/>
        <v>516833.11863349803</v>
      </c>
      <c r="AD258" s="111">
        <v>5211515.7717006402</v>
      </c>
      <c r="AE258" s="91"/>
      <c r="AF258" s="104">
        <v>6685458.5094496002</v>
      </c>
      <c r="AG258" s="104">
        <v>1080805.6007630699</v>
      </c>
      <c r="AH258" s="110">
        <v>108880.025670193</v>
      </c>
      <c r="AI258" s="110">
        <v>423281.89532054903</v>
      </c>
      <c r="AJ258" s="110">
        <f t="shared" si="69"/>
        <v>532161.92099074204</v>
      </c>
      <c r="AK258" s="111">
        <v>5072490.9876957899</v>
      </c>
      <c r="AL258" s="91"/>
      <c r="AM258" s="104">
        <v>6613576.5857576802</v>
      </c>
      <c r="AN258" s="104">
        <v>1080805.6007630699</v>
      </c>
      <c r="AO258" s="110">
        <v>114036.617190807</v>
      </c>
      <c r="AP258" s="110">
        <v>471555.29027816199</v>
      </c>
      <c r="AQ258" s="110">
        <f t="shared" si="70"/>
        <v>585591.907468969</v>
      </c>
      <c r="AR258" s="111">
        <v>4947179.0775256399</v>
      </c>
    </row>
    <row r="259" spans="2:44" customFormat="1" x14ac:dyDescent="0.25">
      <c r="B259" s="108">
        <v>85</v>
      </c>
      <c r="C259" s="109" t="s">
        <v>36</v>
      </c>
      <c r="D259" s="104">
        <v>4485765.3453262001</v>
      </c>
      <c r="E259" s="104">
        <v>791899.97743918502</v>
      </c>
      <c r="F259" s="110">
        <v>39531.302989597498</v>
      </c>
      <c r="G259" s="110">
        <v>65568.949928076399</v>
      </c>
      <c r="H259" s="110">
        <f t="shared" si="65"/>
        <v>105100.2529176739</v>
      </c>
      <c r="I259" s="111">
        <v>3588765.1149693402</v>
      </c>
      <c r="J259" s="91"/>
      <c r="K259" s="104">
        <v>4176462.5376784601</v>
      </c>
      <c r="L259" s="104">
        <v>823651.46124308405</v>
      </c>
      <c r="M259" s="110">
        <v>48858.140779631904</v>
      </c>
      <c r="N259" s="110">
        <v>80995.860889749994</v>
      </c>
      <c r="O259" s="110">
        <f t="shared" si="66"/>
        <v>129854.00166938189</v>
      </c>
      <c r="P259" s="111">
        <v>3222957.07476599</v>
      </c>
      <c r="Q259" s="91"/>
      <c r="R259" s="104">
        <v>3990542.7635880001</v>
      </c>
      <c r="S259" s="104">
        <v>827909.90755657502</v>
      </c>
      <c r="T259" s="110">
        <v>61603.786770776598</v>
      </c>
      <c r="U259" s="110">
        <v>91389.963762749394</v>
      </c>
      <c r="V259" s="110">
        <f t="shared" si="67"/>
        <v>152993.75053352601</v>
      </c>
      <c r="W259" s="111">
        <v>3009639.1054978902</v>
      </c>
      <c r="X259" s="91"/>
      <c r="Y259" s="104">
        <v>3831390.4788154201</v>
      </c>
      <c r="Z259" s="104">
        <v>827903.88867402705</v>
      </c>
      <c r="AA259" s="110">
        <v>64826.030530085103</v>
      </c>
      <c r="AB259" s="110">
        <v>105190.420547199</v>
      </c>
      <c r="AC259" s="110">
        <f t="shared" si="68"/>
        <v>170016.45107728412</v>
      </c>
      <c r="AD259" s="111">
        <v>2833470.1390641099</v>
      </c>
      <c r="AE259" s="91"/>
      <c r="AF259" s="104">
        <v>3726259.5674020499</v>
      </c>
      <c r="AG259" s="104">
        <v>827898.54464505904</v>
      </c>
      <c r="AH259" s="110">
        <v>68050.016043870899</v>
      </c>
      <c r="AI259" s="110">
        <v>107780.112234399</v>
      </c>
      <c r="AJ259" s="110">
        <f t="shared" si="69"/>
        <v>175830.1282782699</v>
      </c>
      <c r="AK259" s="111">
        <v>2722530.8944787201</v>
      </c>
      <c r="AL259" s="91"/>
      <c r="AM259" s="104">
        <v>3567159.9155283198</v>
      </c>
      <c r="AN259" s="104">
        <v>827898.54464505904</v>
      </c>
      <c r="AO259" s="110">
        <v>71272.885744254396</v>
      </c>
      <c r="AP259" s="110">
        <v>120071.948913421</v>
      </c>
      <c r="AQ259" s="110">
        <f t="shared" si="70"/>
        <v>191344.83465767541</v>
      </c>
      <c r="AR259" s="111">
        <v>2547916.5362255801</v>
      </c>
    </row>
    <row r="260" spans="2:44" customFormat="1" x14ac:dyDescent="0.25">
      <c r="B260" s="108">
        <v>431</v>
      </c>
      <c r="C260" s="109" t="s">
        <v>160</v>
      </c>
      <c r="D260" s="104">
        <v>264828.19988352899</v>
      </c>
      <c r="E260" s="104">
        <v>32552.249998691801</v>
      </c>
      <c r="F260" s="110">
        <v>9035.7263976222803</v>
      </c>
      <c r="G260" s="110">
        <v>14305.952711580299</v>
      </c>
      <c r="H260" s="110">
        <f t="shared" si="65"/>
        <v>23341.679109202581</v>
      </c>
      <c r="I260" s="111">
        <v>208934.27077563401</v>
      </c>
      <c r="J260" s="91"/>
      <c r="K260" s="104">
        <v>249125.036255518</v>
      </c>
      <c r="L260" s="104">
        <v>23838.774828939699</v>
      </c>
      <c r="M260" s="110">
        <v>11167.5750353444</v>
      </c>
      <c r="N260" s="110">
        <v>17671.824194127301</v>
      </c>
      <c r="O260" s="110">
        <f t="shared" si="66"/>
        <v>28839.399229471703</v>
      </c>
      <c r="P260" s="111">
        <v>196446.862197107</v>
      </c>
      <c r="Q260" s="91"/>
      <c r="R260" s="104">
        <v>246168.28582272699</v>
      </c>
      <c r="S260" s="104">
        <v>23962.026164686999</v>
      </c>
      <c r="T260" s="110">
        <v>14080.865547606099</v>
      </c>
      <c r="U260" s="110">
        <v>19939.6284573271</v>
      </c>
      <c r="V260" s="110">
        <f t="shared" si="67"/>
        <v>34020.4940049332</v>
      </c>
      <c r="W260" s="111">
        <v>188185.765653107</v>
      </c>
      <c r="X260" s="91"/>
      <c r="Y260" s="104">
        <v>241507.454069984</v>
      </c>
      <c r="Z260" s="104">
        <v>23961.851961407399</v>
      </c>
      <c r="AA260" s="110">
        <v>14817.3784068766</v>
      </c>
      <c r="AB260" s="110">
        <v>22950.6372102979</v>
      </c>
      <c r="AC260" s="110">
        <f t="shared" si="68"/>
        <v>37768.015617174504</v>
      </c>
      <c r="AD260" s="111">
        <v>179777.586491403</v>
      </c>
      <c r="AE260" s="91"/>
      <c r="AF260" s="104">
        <v>241117.083423142</v>
      </c>
      <c r="AG260" s="104">
        <v>23961.697290276199</v>
      </c>
      <c r="AH260" s="110">
        <v>15554.289381456199</v>
      </c>
      <c r="AI260" s="110">
        <v>23515.660851141602</v>
      </c>
      <c r="AJ260" s="110">
        <f t="shared" si="69"/>
        <v>39069.950232597803</v>
      </c>
      <c r="AK260" s="111">
        <v>178085.435900268</v>
      </c>
      <c r="AL260" s="91"/>
      <c r="AM260" s="104">
        <v>227896.601686735</v>
      </c>
      <c r="AN260" s="104">
        <v>23961.697290276199</v>
      </c>
      <c r="AO260" s="110">
        <v>16290.945312972401</v>
      </c>
      <c r="AP260" s="110">
        <v>26197.516126564598</v>
      </c>
      <c r="AQ260" s="110">
        <f t="shared" si="70"/>
        <v>42488.461439537001</v>
      </c>
      <c r="AR260" s="111">
        <v>161446.44295692199</v>
      </c>
    </row>
    <row r="261" spans="2:44" customFormat="1" x14ac:dyDescent="0.25">
      <c r="B261" s="108">
        <v>432</v>
      </c>
      <c r="C261" s="109" t="s">
        <v>161</v>
      </c>
      <c r="D261" s="104">
        <v>501750.33986386599</v>
      </c>
      <c r="E261" s="104">
        <v>39698.697656353303</v>
      </c>
      <c r="F261" s="110">
        <v>21459.850194352901</v>
      </c>
      <c r="G261" s="110">
        <v>32188.393601055701</v>
      </c>
      <c r="H261" s="110">
        <f t="shared" si="65"/>
        <v>53648.243795408605</v>
      </c>
      <c r="I261" s="111">
        <v>408403.398412104</v>
      </c>
      <c r="J261" s="91"/>
      <c r="K261" s="104">
        <v>501865.54974849802</v>
      </c>
      <c r="L261" s="104">
        <v>53476.611701136397</v>
      </c>
      <c r="M261" s="110">
        <v>26522.990708943002</v>
      </c>
      <c r="N261" s="110">
        <v>39761.604436786401</v>
      </c>
      <c r="O261" s="110">
        <f t="shared" si="66"/>
        <v>66284.5951457294</v>
      </c>
      <c r="P261" s="111">
        <v>382104.342901633</v>
      </c>
      <c r="Q261" s="91"/>
      <c r="R261" s="104">
        <v>497039.68292717898</v>
      </c>
      <c r="S261" s="104">
        <v>53753.096708050703</v>
      </c>
      <c r="T261" s="110">
        <v>33442.055675564399</v>
      </c>
      <c r="U261" s="110">
        <v>44864.164028986102</v>
      </c>
      <c r="V261" s="110">
        <f t="shared" si="67"/>
        <v>78306.219704550502</v>
      </c>
      <c r="W261" s="111">
        <v>364980.366514578</v>
      </c>
      <c r="X261" s="91"/>
      <c r="Y261" s="104">
        <v>477541.94177357201</v>
      </c>
      <c r="Z261" s="104">
        <v>53752.705924497102</v>
      </c>
      <c r="AA261" s="110">
        <v>35191.273716331903</v>
      </c>
      <c r="AB261" s="110">
        <v>51638.933723170201</v>
      </c>
      <c r="AC261" s="110">
        <f t="shared" si="68"/>
        <v>86830.207439502105</v>
      </c>
      <c r="AD261" s="111">
        <v>336959.02840957302</v>
      </c>
      <c r="AE261" s="91"/>
      <c r="AF261" s="104">
        <v>469870.30296969903</v>
      </c>
      <c r="AG261" s="104">
        <v>53752.358956664903</v>
      </c>
      <c r="AH261" s="110">
        <v>36941.437280958497</v>
      </c>
      <c r="AI261" s="110">
        <v>52910.236915068599</v>
      </c>
      <c r="AJ261" s="110">
        <f t="shared" si="69"/>
        <v>89851.674196027103</v>
      </c>
      <c r="AK261" s="111">
        <v>326266.26981700701</v>
      </c>
      <c r="AL261" s="91"/>
      <c r="AM261" s="104">
        <v>433530.09773338801</v>
      </c>
      <c r="AN261" s="104">
        <v>53752.358956664903</v>
      </c>
      <c r="AO261" s="110">
        <v>38690.995118309504</v>
      </c>
      <c r="AP261" s="110">
        <v>58944.4112847703</v>
      </c>
      <c r="AQ261" s="110">
        <f t="shared" si="70"/>
        <v>97635.406403079804</v>
      </c>
      <c r="AR261" s="111">
        <v>282142.33237364399</v>
      </c>
    </row>
    <row r="262" spans="2:44" customFormat="1" x14ac:dyDescent="0.25">
      <c r="B262" s="108">
        <v>86</v>
      </c>
      <c r="C262" s="109" t="s">
        <v>37</v>
      </c>
      <c r="D262" s="104">
        <v>4470802.03109165</v>
      </c>
      <c r="E262" s="104">
        <v>789544.87039801502</v>
      </c>
      <c r="F262" s="110">
        <v>49696.495186922599</v>
      </c>
      <c r="G262" s="110">
        <v>81067.065365621806</v>
      </c>
      <c r="H262" s="110">
        <f t="shared" si="65"/>
        <v>130763.5605525444</v>
      </c>
      <c r="I262" s="111">
        <v>3550493.6001410899</v>
      </c>
      <c r="J262" s="91"/>
      <c r="K262" s="104">
        <v>4275880.9194823904</v>
      </c>
      <c r="L262" s="104">
        <v>829427.93812229706</v>
      </c>
      <c r="M262" s="110">
        <v>61421.662694394399</v>
      </c>
      <c r="N262" s="110">
        <v>100140.337100055</v>
      </c>
      <c r="O262" s="110">
        <f t="shared" si="66"/>
        <v>161561.9997944494</v>
      </c>
      <c r="P262" s="111">
        <v>3284890.9815656398</v>
      </c>
      <c r="Q262" s="91"/>
      <c r="R262" s="104">
        <v>4098184.0626198901</v>
      </c>
      <c r="S262" s="104">
        <v>833716.25000129698</v>
      </c>
      <c r="T262" s="110">
        <v>77444.760511833403</v>
      </c>
      <c r="U262" s="110">
        <v>112991.227924854</v>
      </c>
      <c r="V262" s="110">
        <f t="shared" si="67"/>
        <v>190435.98843668739</v>
      </c>
      <c r="W262" s="111">
        <v>3074031.8241819101</v>
      </c>
      <c r="X262" s="91"/>
      <c r="Y262" s="104">
        <v>3915322.24170666</v>
      </c>
      <c r="Z262" s="104">
        <v>833710.18890679698</v>
      </c>
      <c r="AA262" s="110">
        <v>81495.581237821199</v>
      </c>
      <c r="AB262" s="110">
        <v>130053.61085835499</v>
      </c>
      <c r="AC262" s="110">
        <f t="shared" si="68"/>
        <v>211549.19209617621</v>
      </c>
      <c r="AD262" s="111">
        <v>2870062.8607036802</v>
      </c>
      <c r="AE262" s="91"/>
      <c r="AF262" s="104">
        <v>3782666.2799927299</v>
      </c>
      <c r="AG262" s="104">
        <v>833704.80739879597</v>
      </c>
      <c r="AH262" s="110">
        <v>85548.591598009094</v>
      </c>
      <c r="AI262" s="110">
        <v>133255.41148980201</v>
      </c>
      <c r="AJ262" s="110">
        <f t="shared" si="69"/>
        <v>218804.00308781111</v>
      </c>
      <c r="AK262" s="111">
        <v>2730157.4695061198</v>
      </c>
      <c r="AL262" s="91"/>
      <c r="AM262" s="104">
        <v>3648841.7448946</v>
      </c>
      <c r="AN262" s="104">
        <v>833704.80739879597</v>
      </c>
      <c r="AO262" s="110">
        <v>89600.199221348405</v>
      </c>
      <c r="AP262" s="110">
        <v>148452.59138386601</v>
      </c>
      <c r="AQ262" s="110">
        <f t="shared" si="70"/>
        <v>238052.79060521442</v>
      </c>
      <c r="AR262" s="111">
        <v>2577084.14689059</v>
      </c>
    </row>
    <row r="263" spans="2:44" customFormat="1" x14ac:dyDescent="0.25">
      <c r="B263" s="108">
        <v>828</v>
      </c>
      <c r="C263" s="109" t="s">
        <v>268</v>
      </c>
      <c r="D263" s="104">
        <v>22982160.265046202</v>
      </c>
      <c r="E263" s="104">
        <v>1559219.3240879199</v>
      </c>
      <c r="F263" s="110">
        <v>199915.44654739299</v>
      </c>
      <c r="G263" s="110">
        <v>867894.46450253902</v>
      </c>
      <c r="H263" s="110">
        <f t="shared" si="65"/>
        <v>1067809.911049932</v>
      </c>
      <c r="I263" s="111">
        <v>20355131.0299084</v>
      </c>
      <c r="J263" s="91"/>
      <c r="K263" s="104">
        <v>21487816.918734401</v>
      </c>
      <c r="L263" s="104">
        <v>1384130.7065083999</v>
      </c>
      <c r="M263" s="110">
        <v>247082.597656995</v>
      </c>
      <c r="N263" s="110">
        <v>1072090.6677770501</v>
      </c>
      <c r="O263" s="110">
        <f t="shared" si="66"/>
        <v>1319173.2654340451</v>
      </c>
      <c r="P263" s="111">
        <v>18784512.946791898</v>
      </c>
      <c r="Q263" s="91"/>
      <c r="R263" s="104">
        <v>20517744.1557764</v>
      </c>
      <c r="S263" s="104">
        <v>1391286.9450168901</v>
      </c>
      <c r="T263" s="110">
        <v>311539.15024078399</v>
      </c>
      <c r="U263" s="110">
        <v>1209670.79307785</v>
      </c>
      <c r="V263" s="110">
        <f t="shared" si="67"/>
        <v>1521209.9433186341</v>
      </c>
      <c r="W263" s="111">
        <v>17605247.2674409</v>
      </c>
      <c r="X263" s="91"/>
      <c r="Y263" s="104">
        <v>19643599.221415799</v>
      </c>
      <c r="Z263" s="104">
        <v>1391276.8303985801</v>
      </c>
      <c r="AA263" s="110">
        <v>327834.49725214398</v>
      </c>
      <c r="AB263" s="110">
        <v>1392338.65742474</v>
      </c>
      <c r="AC263" s="110">
        <f t="shared" si="68"/>
        <v>1720173.1546768839</v>
      </c>
      <c r="AD263" s="111">
        <v>16532149.2363404</v>
      </c>
      <c r="AE263" s="91"/>
      <c r="AF263" s="104">
        <v>19175718.814814001</v>
      </c>
      <c r="AG263" s="104">
        <v>1391267.8498589401</v>
      </c>
      <c r="AH263" s="110">
        <v>344138.65256471798</v>
      </c>
      <c r="AI263" s="110">
        <v>1426616.7583025901</v>
      </c>
      <c r="AJ263" s="110">
        <f t="shared" si="69"/>
        <v>1770755.410867308</v>
      </c>
      <c r="AK263" s="111">
        <v>16013695.5540877</v>
      </c>
      <c r="AL263" s="91"/>
      <c r="AM263" s="104">
        <v>18758556.634866498</v>
      </c>
      <c r="AN263" s="104">
        <v>1391267.8498589401</v>
      </c>
      <c r="AO263" s="110">
        <v>360437.16504951502</v>
      </c>
      <c r="AP263" s="110">
        <v>1589315.9783449201</v>
      </c>
      <c r="AQ263" s="110">
        <f t="shared" si="70"/>
        <v>1949753.1433944351</v>
      </c>
      <c r="AR263" s="111">
        <v>15417535.6416131</v>
      </c>
    </row>
    <row r="264" spans="2:44" customFormat="1" x14ac:dyDescent="0.25">
      <c r="B264" s="108">
        <v>584</v>
      </c>
      <c r="C264" s="109" t="s">
        <v>199</v>
      </c>
      <c r="D264" s="104">
        <v>1702641.3418065901</v>
      </c>
      <c r="E264" s="104">
        <v>111810.151226555</v>
      </c>
      <c r="F264" s="110">
        <v>32754.508191380799</v>
      </c>
      <c r="G264" s="110">
        <v>41725.6954087759</v>
      </c>
      <c r="H264" s="110">
        <f t="shared" si="65"/>
        <v>74480.203600156703</v>
      </c>
      <c r="I264" s="111">
        <v>1516350.9869798799</v>
      </c>
      <c r="J264" s="91"/>
      <c r="K264" s="104">
        <v>1606643.6340731401</v>
      </c>
      <c r="L264" s="104">
        <v>98867.313524760597</v>
      </c>
      <c r="M264" s="110">
        <v>40482.459503123602</v>
      </c>
      <c r="N264" s="110">
        <v>51542.8205662045</v>
      </c>
      <c r="O264" s="110">
        <f t="shared" si="66"/>
        <v>92025.280069328102</v>
      </c>
      <c r="P264" s="111">
        <v>1415751.04047906</v>
      </c>
      <c r="Q264" s="91"/>
      <c r="R264" s="104">
        <v>1558457.1757199401</v>
      </c>
      <c r="S264" s="104">
        <v>99378.477732699801</v>
      </c>
      <c r="T264" s="110">
        <v>51043.137610072001</v>
      </c>
      <c r="U264" s="110">
        <v>58157.249667204203</v>
      </c>
      <c r="V264" s="110">
        <f t="shared" si="67"/>
        <v>109200.3872772762</v>
      </c>
      <c r="W264" s="111">
        <v>1349878.3107099601</v>
      </c>
      <c r="X264" s="91"/>
      <c r="Y264" s="104">
        <v>1510503.2895973001</v>
      </c>
      <c r="Z264" s="104">
        <v>99377.755253865005</v>
      </c>
      <c r="AA264" s="110">
        <v>53712.996724927601</v>
      </c>
      <c r="AB264" s="110">
        <v>66939.358530035504</v>
      </c>
      <c r="AC264" s="110">
        <f t="shared" si="68"/>
        <v>120652.3552549631</v>
      </c>
      <c r="AD264" s="111">
        <v>1290473.1790884701</v>
      </c>
      <c r="AE264" s="91"/>
      <c r="AF264" s="104">
        <v>1507977.7113874599</v>
      </c>
      <c r="AG264" s="104">
        <v>99377.113781334105</v>
      </c>
      <c r="AH264" s="110">
        <v>56384.299007778704</v>
      </c>
      <c r="AI264" s="110">
        <v>68587.344149162993</v>
      </c>
      <c r="AJ264" s="110">
        <f t="shared" si="69"/>
        <v>124971.64315694169</v>
      </c>
      <c r="AK264" s="111">
        <v>1283628.9544491901</v>
      </c>
      <c r="AL264" s="91"/>
      <c r="AM264" s="104">
        <v>1509318.47064381</v>
      </c>
      <c r="AN264" s="104">
        <v>99377.113781334105</v>
      </c>
      <c r="AO264" s="110">
        <v>59054.6767595251</v>
      </c>
      <c r="AP264" s="110">
        <v>76409.422035813303</v>
      </c>
      <c r="AQ264" s="110">
        <f t="shared" si="70"/>
        <v>135464.09879533842</v>
      </c>
      <c r="AR264" s="111">
        <v>1274477.2580671399</v>
      </c>
    </row>
    <row r="265" spans="2:44" customFormat="1" x14ac:dyDescent="0.25">
      <c r="B265" s="108">
        <v>1509</v>
      </c>
      <c r="C265" s="109" t="s">
        <v>313</v>
      </c>
      <c r="D265" s="104">
        <v>5839368.0162121598</v>
      </c>
      <c r="E265" s="104">
        <v>698020.70808166498</v>
      </c>
      <c r="F265" s="110">
        <v>47437.563587516997</v>
      </c>
      <c r="G265" s="110">
        <v>156173.31710141801</v>
      </c>
      <c r="H265" s="110">
        <f t="shared" si="65"/>
        <v>203610.88068893499</v>
      </c>
      <c r="I265" s="111">
        <v>4937736.4274415597</v>
      </c>
      <c r="J265" s="91"/>
      <c r="K265" s="104">
        <v>5535433.4926334498</v>
      </c>
      <c r="L265" s="104">
        <v>719740.87427049701</v>
      </c>
      <c r="M265" s="110">
        <v>58629.768935558197</v>
      </c>
      <c r="N265" s="110">
        <v>192917.41411922299</v>
      </c>
      <c r="O265" s="110">
        <f t="shared" si="66"/>
        <v>251547.18305478117</v>
      </c>
      <c r="P265" s="111">
        <v>4564145.4353081798</v>
      </c>
      <c r="Q265" s="91"/>
      <c r="R265" s="104">
        <v>5279639.8485898096</v>
      </c>
      <c r="S265" s="104">
        <v>723462.081622064</v>
      </c>
      <c r="T265" s="110">
        <v>73924.544124931897</v>
      </c>
      <c r="U265" s="110">
        <v>217674.27732582099</v>
      </c>
      <c r="V265" s="110">
        <f t="shared" si="67"/>
        <v>291598.8214507529</v>
      </c>
      <c r="W265" s="111">
        <v>4264578.9455169896</v>
      </c>
      <c r="X265" s="91"/>
      <c r="Y265" s="104">
        <v>5021553.6434159903</v>
      </c>
      <c r="Z265" s="104">
        <v>723456.82207237405</v>
      </c>
      <c r="AA265" s="110">
        <v>77791.236636102098</v>
      </c>
      <c r="AB265" s="110">
        <v>250544.456212419</v>
      </c>
      <c r="AC265" s="110">
        <f t="shared" si="68"/>
        <v>328335.69284852111</v>
      </c>
      <c r="AD265" s="111">
        <v>3969761.1284950902</v>
      </c>
      <c r="AE265" s="91"/>
      <c r="AF265" s="104">
        <v>4847326.2448410904</v>
      </c>
      <c r="AG265" s="104">
        <v>723452.15223778703</v>
      </c>
      <c r="AH265" s="110">
        <v>81660.019252645099</v>
      </c>
      <c r="AI265" s="110">
        <v>256712.63095829601</v>
      </c>
      <c r="AJ265" s="110">
        <f t="shared" si="69"/>
        <v>338372.65021094109</v>
      </c>
      <c r="AK265" s="111">
        <v>3785501.44239236</v>
      </c>
      <c r="AL265" s="91"/>
      <c r="AM265" s="104">
        <v>4752050.4815445701</v>
      </c>
      <c r="AN265" s="104">
        <v>723452.15223778703</v>
      </c>
      <c r="AO265" s="110">
        <v>85527.462893105301</v>
      </c>
      <c r="AP265" s="110">
        <v>285989.55104832997</v>
      </c>
      <c r="AQ265" s="110">
        <f t="shared" si="70"/>
        <v>371517.01394143526</v>
      </c>
      <c r="AR265" s="111">
        <v>3657081.3153653499</v>
      </c>
    </row>
    <row r="266" spans="2:44" customFormat="1" x14ac:dyDescent="0.25">
      <c r="B266" s="108">
        <v>437</v>
      </c>
      <c r="C266" s="109" t="s">
        <v>162</v>
      </c>
      <c r="D266" s="104">
        <v>319048.72556665703</v>
      </c>
      <c r="E266" s="104">
        <v>54848.468710270499</v>
      </c>
      <c r="F266" s="110">
        <v>12424.123796730601</v>
      </c>
      <c r="G266" s="110">
        <v>15498.115437545301</v>
      </c>
      <c r="H266" s="110">
        <f t="shared" si="65"/>
        <v>27922.239234275901</v>
      </c>
      <c r="I266" s="111">
        <v>236278.01762211</v>
      </c>
      <c r="J266" s="91"/>
      <c r="K266" s="104">
        <v>303378.35016745201</v>
      </c>
      <c r="L266" s="104">
        <v>48146.256837849003</v>
      </c>
      <c r="M266" s="110">
        <v>15355.4156735986</v>
      </c>
      <c r="N266" s="110">
        <v>19144.4762103045</v>
      </c>
      <c r="O266" s="110">
        <f t="shared" si="66"/>
        <v>34499.891883903096</v>
      </c>
      <c r="P266" s="111">
        <v>220732.20144569999</v>
      </c>
      <c r="Q266" s="91"/>
      <c r="R266" s="104">
        <v>291158.703245321</v>
      </c>
      <c r="S266" s="104">
        <v>48395.182821213501</v>
      </c>
      <c r="T266" s="110">
        <v>19361.1901279583</v>
      </c>
      <c r="U266" s="110">
        <v>21601.264162104399</v>
      </c>
      <c r="V266" s="110">
        <f t="shared" si="67"/>
        <v>40962.454290062698</v>
      </c>
      <c r="W266" s="111">
        <v>201801.066134044</v>
      </c>
      <c r="X266" s="91"/>
      <c r="Y266" s="104">
        <v>287802.84618366498</v>
      </c>
      <c r="Z266" s="104">
        <v>48394.830989548398</v>
      </c>
      <c r="AA266" s="110">
        <v>20373.8953094553</v>
      </c>
      <c r="AB266" s="110">
        <v>24863.190311155999</v>
      </c>
      <c r="AC266" s="110">
        <f t="shared" si="68"/>
        <v>45237.085620611295</v>
      </c>
      <c r="AD266" s="111">
        <v>194170.92957350501</v>
      </c>
      <c r="AE266" s="91"/>
      <c r="AF266" s="104">
        <v>288218.53804433398</v>
      </c>
      <c r="AG266" s="104">
        <v>48394.518606212303</v>
      </c>
      <c r="AH266" s="110">
        <v>21387.147899502299</v>
      </c>
      <c r="AI266" s="110">
        <v>25475.299255403399</v>
      </c>
      <c r="AJ266" s="110">
        <f t="shared" si="69"/>
        <v>46862.447154905698</v>
      </c>
      <c r="AK266" s="111">
        <v>192961.572283216</v>
      </c>
      <c r="AL266" s="91"/>
      <c r="AM266" s="104">
        <v>287287.76972986199</v>
      </c>
      <c r="AN266" s="104">
        <v>48394.518606212303</v>
      </c>
      <c r="AO266" s="110">
        <v>22400.049805337101</v>
      </c>
      <c r="AP266" s="110">
        <v>28380.642470444898</v>
      </c>
      <c r="AQ266" s="110">
        <f t="shared" si="70"/>
        <v>50780.692275781999</v>
      </c>
      <c r="AR266" s="111">
        <v>188112.55884786701</v>
      </c>
    </row>
    <row r="267" spans="2:44" customFormat="1" x14ac:dyDescent="0.25">
      <c r="B267" s="108">
        <v>589</v>
      </c>
      <c r="C267" s="109" t="s">
        <v>202</v>
      </c>
      <c r="D267" s="104">
        <v>548419.30458577594</v>
      </c>
      <c r="E267" s="104">
        <v>31473.416466385399</v>
      </c>
      <c r="F267" s="110">
        <v>4517.8631988111401</v>
      </c>
      <c r="G267" s="110">
        <v>7152.9763557901597</v>
      </c>
      <c r="H267" s="110">
        <f t="shared" si="65"/>
        <v>11670.8395546013</v>
      </c>
      <c r="I267" s="111">
        <v>505275.048564789</v>
      </c>
      <c r="J267" s="91"/>
      <c r="K267" s="104">
        <v>510989.559013794</v>
      </c>
      <c r="L267" s="104">
        <v>24656.081905587998</v>
      </c>
      <c r="M267" s="110">
        <v>5583.78751767221</v>
      </c>
      <c r="N267" s="110">
        <v>8835.9120970636304</v>
      </c>
      <c r="O267" s="110">
        <f t="shared" si="66"/>
        <v>14419.69961473584</v>
      </c>
      <c r="P267" s="111">
        <v>471913.77749347099</v>
      </c>
      <c r="Q267" s="91"/>
      <c r="R267" s="104">
        <v>483077.77096381399</v>
      </c>
      <c r="S267" s="104">
        <v>24783.5588858845</v>
      </c>
      <c r="T267" s="110">
        <v>7040.4327738030397</v>
      </c>
      <c r="U267" s="110">
        <v>9969.8142286635702</v>
      </c>
      <c r="V267" s="110">
        <f t="shared" si="67"/>
        <v>17010.247002466611</v>
      </c>
      <c r="W267" s="111">
        <v>441283.965075463</v>
      </c>
      <c r="X267" s="91"/>
      <c r="Y267" s="104">
        <v>467540.62841129099</v>
      </c>
      <c r="Z267" s="104">
        <v>24783.3787100843</v>
      </c>
      <c r="AA267" s="110">
        <v>7408.68920343829</v>
      </c>
      <c r="AB267" s="110">
        <v>11475.318605148899</v>
      </c>
      <c r="AC267" s="110">
        <f t="shared" si="68"/>
        <v>18884.00780858719</v>
      </c>
      <c r="AD267" s="111">
        <v>423873.241892619</v>
      </c>
      <c r="AE267" s="91"/>
      <c r="AF267" s="104">
        <v>462119.21195239102</v>
      </c>
      <c r="AG267" s="104">
        <v>24783.218736087802</v>
      </c>
      <c r="AH267" s="110">
        <v>7777.1446907280997</v>
      </c>
      <c r="AI267" s="110">
        <v>11757.830425570801</v>
      </c>
      <c r="AJ267" s="110">
        <f t="shared" si="69"/>
        <v>19534.975116298901</v>
      </c>
      <c r="AK267" s="111">
        <v>417801.018100004</v>
      </c>
      <c r="AL267" s="91"/>
      <c r="AM267" s="104">
        <v>434529.12638546998</v>
      </c>
      <c r="AN267" s="104">
        <v>24783.218736087802</v>
      </c>
      <c r="AO267" s="110">
        <v>8145.4726564862203</v>
      </c>
      <c r="AP267" s="110">
        <v>13098.758063282299</v>
      </c>
      <c r="AQ267" s="110">
        <f t="shared" si="70"/>
        <v>21244.230719768519</v>
      </c>
      <c r="AR267" s="111">
        <v>388501.67692961299</v>
      </c>
    </row>
    <row r="268" spans="2:44" customFormat="1" x14ac:dyDescent="0.25">
      <c r="B268" s="108">
        <v>1734</v>
      </c>
      <c r="C268" s="109" t="s">
        <v>357</v>
      </c>
      <c r="D268" s="104">
        <v>4457540.7387846103</v>
      </c>
      <c r="E268" s="104">
        <v>392509.77454084298</v>
      </c>
      <c r="F268" s="110">
        <v>105040.31937235899</v>
      </c>
      <c r="G268" s="110">
        <v>165710.61890913901</v>
      </c>
      <c r="H268" s="110">
        <f t="shared" si="65"/>
        <v>270750.93828149803</v>
      </c>
      <c r="I268" s="111">
        <v>3794280.0259622601</v>
      </c>
      <c r="J268" s="91"/>
      <c r="K268" s="104">
        <v>4139811.8729934599</v>
      </c>
      <c r="L268" s="104">
        <v>265556.57674416801</v>
      </c>
      <c r="M268" s="110">
        <v>129823.059785879</v>
      </c>
      <c r="N268" s="110">
        <v>204698.63024864101</v>
      </c>
      <c r="O268" s="110">
        <f t="shared" si="66"/>
        <v>334521.69003452</v>
      </c>
      <c r="P268" s="111">
        <v>3539733.6062147799</v>
      </c>
      <c r="Q268" s="91"/>
      <c r="R268" s="104">
        <v>3948719.0725723999</v>
      </c>
      <c r="S268" s="104">
        <v>266929.55849491101</v>
      </c>
      <c r="T268" s="110">
        <v>163690.06199092101</v>
      </c>
      <c r="U268" s="110">
        <v>230967.362964039</v>
      </c>
      <c r="V268" s="110">
        <f t="shared" si="67"/>
        <v>394657.42495496001</v>
      </c>
      <c r="W268" s="111">
        <v>3287132.0891225301</v>
      </c>
      <c r="X268" s="91"/>
      <c r="Y268" s="104">
        <v>3767044.1250393302</v>
      </c>
      <c r="Z268" s="104">
        <v>266927.61792426801</v>
      </c>
      <c r="AA268" s="110">
        <v>172252.02397993999</v>
      </c>
      <c r="AB268" s="110">
        <v>265844.88101928402</v>
      </c>
      <c r="AC268" s="110">
        <f t="shared" si="68"/>
        <v>438096.904999224</v>
      </c>
      <c r="AD268" s="111">
        <v>3062019.6021158402</v>
      </c>
      <c r="AE268" s="91"/>
      <c r="AF268" s="104">
        <v>3683318.2657276001</v>
      </c>
      <c r="AG268" s="104">
        <v>266925.894935716</v>
      </c>
      <c r="AH268" s="110">
        <v>180818.61405942799</v>
      </c>
      <c r="AI268" s="110">
        <v>272389.73819239001</v>
      </c>
      <c r="AJ268" s="110">
        <f t="shared" si="69"/>
        <v>453208.352251818</v>
      </c>
      <c r="AK268" s="111">
        <v>2963184.0185400601</v>
      </c>
      <c r="AL268" s="91"/>
      <c r="AM268" s="104">
        <v>3563203.6412010002</v>
      </c>
      <c r="AN268" s="104">
        <v>266925.894935716</v>
      </c>
      <c r="AO268" s="110">
        <v>189382.23926330401</v>
      </c>
      <c r="AP268" s="110">
        <v>303454.56179937301</v>
      </c>
      <c r="AQ268" s="110">
        <f t="shared" si="70"/>
        <v>492836.80106267706</v>
      </c>
      <c r="AR268" s="111">
        <v>2803440.94520261</v>
      </c>
    </row>
    <row r="269" spans="2:44" customFormat="1" x14ac:dyDescent="0.25">
      <c r="B269" s="108">
        <v>590</v>
      </c>
      <c r="C269" s="109" t="s">
        <v>203</v>
      </c>
      <c r="D269" s="104">
        <v>2684757.1413697</v>
      </c>
      <c r="E269" s="104">
        <v>433411.17129305098</v>
      </c>
      <c r="F269" s="110">
        <v>41790.234589003099</v>
      </c>
      <c r="G269" s="110">
        <v>81067.065365621806</v>
      </c>
      <c r="H269" s="110">
        <f t="shared" ref="H269:H332" si="71">G269+F269</f>
        <v>122857.2999546249</v>
      </c>
      <c r="I269" s="111">
        <v>2128488.6701220302</v>
      </c>
      <c r="J269" s="91"/>
      <c r="K269" s="104">
        <v>2580808.6778107202</v>
      </c>
      <c r="L269" s="104">
        <v>438165.70102796302</v>
      </c>
      <c r="M269" s="110">
        <v>51650.034538467997</v>
      </c>
      <c r="N269" s="110">
        <v>100140.337100055</v>
      </c>
      <c r="O269" s="110">
        <f t="shared" ref="O269:O332" si="72">N269+M269</f>
        <v>151790.37163852301</v>
      </c>
      <c r="P269" s="111">
        <v>1990852.60514424</v>
      </c>
      <c r="Q269" s="91"/>
      <c r="R269" s="104">
        <v>2471839.1125753</v>
      </c>
      <c r="S269" s="104">
        <v>440431.10721254599</v>
      </c>
      <c r="T269" s="110">
        <v>65124.003157678097</v>
      </c>
      <c r="U269" s="110">
        <v>112991.227924854</v>
      </c>
      <c r="V269" s="110">
        <f t="shared" ref="V269:V332" si="73">U269+T269</f>
        <v>178115.23108253209</v>
      </c>
      <c r="W269" s="111">
        <v>1853292.77428022</v>
      </c>
      <c r="X269" s="91"/>
      <c r="Y269" s="104">
        <v>2381569.39909657</v>
      </c>
      <c r="Z269" s="104">
        <v>440427.90529035497</v>
      </c>
      <c r="AA269" s="110">
        <v>68530.375131804205</v>
      </c>
      <c r="AB269" s="110">
        <v>130053.61085835499</v>
      </c>
      <c r="AC269" s="110">
        <f t="shared" ref="AC269:AC332" si="74">AB269+AA269</f>
        <v>198583.98599015921</v>
      </c>
      <c r="AD269" s="111">
        <v>1742557.50781605</v>
      </c>
      <c r="AE269" s="91"/>
      <c r="AF269" s="104">
        <v>2338054.6706760302</v>
      </c>
      <c r="AG269" s="104">
        <v>440425.06237644103</v>
      </c>
      <c r="AH269" s="110">
        <v>71938.588389234894</v>
      </c>
      <c r="AI269" s="110">
        <v>133255.41148980201</v>
      </c>
      <c r="AJ269" s="110">
        <f t="shared" ref="AJ269:AJ332" si="75">AI269+AH269</f>
        <v>205193.99987903691</v>
      </c>
      <c r="AK269" s="111">
        <v>1692435.6084205499</v>
      </c>
      <c r="AL269" s="91"/>
      <c r="AM269" s="104">
        <v>2304798.5296148099</v>
      </c>
      <c r="AN269" s="104">
        <v>440425.06237644103</v>
      </c>
      <c r="AO269" s="110">
        <v>75345.622072497499</v>
      </c>
      <c r="AP269" s="110">
        <v>148452.59138386601</v>
      </c>
      <c r="AQ269" s="110">
        <f t="shared" ref="AQ269:AQ332" si="76">AP269+AO269</f>
        <v>223798.2134563635</v>
      </c>
      <c r="AR269" s="111">
        <v>1640575.2537820099</v>
      </c>
    </row>
    <row r="270" spans="2:44" customFormat="1" x14ac:dyDescent="0.25">
      <c r="B270" s="108">
        <v>1894</v>
      </c>
      <c r="C270" s="109" t="s">
        <v>372</v>
      </c>
      <c r="D270" s="104">
        <v>6595338.62548286</v>
      </c>
      <c r="E270" s="104">
        <v>162323.059963793</v>
      </c>
      <c r="F270" s="110">
        <v>48567.029387219802</v>
      </c>
      <c r="G270" s="110">
        <v>95373.018077202098</v>
      </c>
      <c r="H270" s="110">
        <f t="shared" si="71"/>
        <v>143940.04746442189</v>
      </c>
      <c r="I270" s="111">
        <v>6289075.5180546502</v>
      </c>
      <c r="J270" s="91"/>
      <c r="K270" s="104">
        <v>6058349.3954099901</v>
      </c>
      <c r="L270" s="104">
        <v>109652.107316842</v>
      </c>
      <c r="M270" s="110">
        <v>60025.715814976298</v>
      </c>
      <c r="N270" s="110">
        <v>117812.16129418201</v>
      </c>
      <c r="O270" s="110">
        <f t="shared" si="72"/>
        <v>177837.87710915832</v>
      </c>
      <c r="P270" s="111">
        <v>5770859.4109839899</v>
      </c>
      <c r="Q270" s="91"/>
      <c r="R270" s="104">
        <v>5714214.1825098004</v>
      </c>
      <c r="S270" s="104">
        <v>110219.031111848</v>
      </c>
      <c r="T270" s="110">
        <v>75684.652318382607</v>
      </c>
      <c r="U270" s="110">
        <v>132930.85638218099</v>
      </c>
      <c r="V270" s="110">
        <f t="shared" si="73"/>
        <v>208615.5087005636</v>
      </c>
      <c r="W270" s="111">
        <v>5395379.6426973902</v>
      </c>
      <c r="X270" s="91"/>
      <c r="Y270" s="104">
        <v>5390252.17934631</v>
      </c>
      <c r="Z270" s="104">
        <v>110218.22982248401</v>
      </c>
      <c r="AA270" s="110">
        <v>79643.4089369617</v>
      </c>
      <c r="AB270" s="110">
        <v>153004.24806865299</v>
      </c>
      <c r="AC270" s="110">
        <f t="shared" si="74"/>
        <v>232647.65700561469</v>
      </c>
      <c r="AD270" s="111">
        <v>5047386.2925182097</v>
      </c>
      <c r="AE270" s="91"/>
      <c r="AF270" s="104">
        <v>5237105.4038199401</v>
      </c>
      <c r="AG270" s="104">
        <v>110217.518375877</v>
      </c>
      <c r="AH270" s="110">
        <v>83604.305425327097</v>
      </c>
      <c r="AI270" s="110">
        <v>156771.072340944</v>
      </c>
      <c r="AJ270" s="110">
        <f t="shared" si="75"/>
        <v>240375.37776627109</v>
      </c>
      <c r="AK270" s="111">
        <v>4886512.5076778</v>
      </c>
      <c r="AL270" s="91"/>
      <c r="AM270" s="104">
        <v>5115463.2430272102</v>
      </c>
      <c r="AN270" s="104">
        <v>110217.518375877</v>
      </c>
      <c r="AO270" s="110">
        <v>87563.831057226795</v>
      </c>
      <c r="AP270" s="110">
        <v>174650.10751043001</v>
      </c>
      <c r="AQ270" s="110">
        <f t="shared" si="76"/>
        <v>262213.93856765679</v>
      </c>
      <c r="AR270" s="111">
        <v>4743031.7860836796</v>
      </c>
    </row>
    <row r="271" spans="2:44" customFormat="1" x14ac:dyDescent="0.25">
      <c r="B271" s="108">
        <v>765</v>
      </c>
      <c r="C271" s="109" t="s">
        <v>248</v>
      </c>
      <c r="D271" s="104">
        <v>6333050.4712698096</v>
      </c>
      <c r="E271" s="104">
        <v>794016.43292066304</v>
      </c>
      <c r="F271" s="110">
        <v>44049.166188408599</v>
      </c>
      <c r="G271" s="110">
        <v>76298.414461761698</v>
      </c>
      <c r="H271" s="110">
        <f t="shared" si="71"/>
        <v>120347.5806501703</v>
      </c>
      <c r="I271" s="111">
        <v>5418686.4576989701</v>
      </c>
      <c r="J271" s="91"/>
      <c r="K271" s="104">
        <v>5905927.1995198103</v>
      </c>
      <c r="L271" s="104">
        <v>803373.98024829605</v>
      </c>
      <c r="M271" s="110">
        <v>54441.928297304097</v>
      </c>
      <c r="N271" s="110">
        <v>94249.729035345503</v>
      </c>
      <c r="O271" s="110">
        <f t="shared" si="72"/>
        <v>148691.6573326496</v>
      </c>
      <c r="P271" s="111">
        <v>4953861.5619388605</v>
      </c>
      <c r="Q271" s="91"/>
      <c r="R271" s="104">
        <v>5621623.3993899096</v>
      </c>
      <c r="S271" s="104">
        <v>807527.58784267795</v>
      </c>
      <c r="T271" s="110">
        <v>68644.219544579595</v>
      </c>
      <c r="U271" s="110">
        <v>106344.685105745</v>
      </c>
      <c r="V271" s="110">
        <f t="shared" si="73"/>
        <v>174988.90465032461</v>
      </c>
      <c r="W271" s="111">
        <v>4639106.9068969097</v>
      </c>
      <c r="X271" s="91"/>
      <c r="Y271" s="104">
        <v>5317104.6840479597</v>
      </c>
      <c r="Z271" s="104">
        <v>807521.71713904105</v>
      </c>
      <c r="AA271" s="110">
        <v>72234.719733523394</v>
      </c>
      <c r="AB271" s="110">
        <v>122403.398454922</v>
      </c>
      <c r="AC271" s="110">
        <f t="shared" si="74"/>
        <v>194638.1181884454</v>
      </c>
      <c r="AD271" s="111">
        <v>4314944.8487204704</v>
      </c>
      <c r="AE271" s="91"/>
      <c r="AF271" s="104">
        <v>5161677.3946090098</v>
      </c>
      <c r="AG271" s="104">
        <v>807516.50467475795</v>
      </c>
      <c r="AH271" s="110">
        <v>75827.160734599005</v>
      </c>
      <c r="AI271" s="110">
        <v>125416.857872755</v>
      </c>
      <c r="AJ271" s="110">
        <f t="shared" si="75"/>
        <v>201244.01860735402</v>
      </c>
      <c r="AK271" s="111">
        <v>4152916.8713269001</v>
      </c>
      <c r="AL271" s="91"/>
      <c r="AM271" s="104">
        <v>5041357.14667241</v>
      </c>
      <c r="AN271" s="104">
        <v>807516.50467475795</v>
      </c>
      <c r="AO271" s="110">
        <v>79418.358400740603</v>
      </c>
      <c r="AP271" s="110">
        <v>139720.08600834399</v>
      </c>
      <c r="AQ271" s="110">
        <f t="shared" si="76"/>
        <v>219138.44440908459</v>
      </c>
      <c r="AR271" s="111">
        <v>4014702.19758857</v>
      </c>
    </row>
    <row r="272" spans="2:44" customFormat="1" x14ac:dyDescent="0.25">
      <c r="B272" s="108">
        <v>1926</v>
      </c>
      <c r="C272" s="109" t="s">
        <v>383</v>
      </c>
      <c r="D272" s="104">
        <v>356837.84546107601</v>
      </c>
      <c r="E272" s="104">
        <v>202920.69657811499</v>
      </c>
      <c r="F272" s="110">
        <v>62120.618983653199</v>
      </c>
      <c r="G272" s="110">
        <v>91796.529899307003</v>
      </c>
      <c r="H272" s="110">
        <f t="shared" si="71"/>
        <v>153917.1488829602</v>
      </c>
      <c r="I272" s="111">
        <v>0</v>
      </c>
      <c r="J272" s="91"/>
      <c r="K272" s="104">
        <v>321335.38245509099</v>
      </c>
      <c r="L272" s="104">
        <v>131164.09884144799</v>
      </c>
      <c r="M272" s="110">
        <v>76777.078367992901</v>
      </c>
      <c r="N272" s="110">
        <v>113394.20524565</v>
      </c>
      <c r="O272" s="110">
        <f t="shared" si="72"/>
        <v>190171.28361364291</v>
      </c>
      <c r="P272" s="111">
        <v>0</v>
      </c>
      <c r="Q272" s="91"/>
      <c r="R272" s="104">
        <v>356594.14393483399</v>
      </c>
      <c r="S272" s="104">
        <v>131842.244027193</v>
      </c>
      <c r="T272" s="110">
        <v>96805.950639791699</v>
      </c>
      <c r="U272" s="110">
        <v>127945.94926784901</v>
      </c>
      <c r="V272" s="110">
        <f t="shared" si="73"/>
        <v>224751.89990764071</v>
      </c>
      <c r="W272" s="111">
        <v>0</v>
      </c>
      <c r="X272" s="91"/>
      <c r="Y272" s="104">
        <v>380977.35085101298</v>
      </c>
      <c r="Z272" s="104">
        <v>131841.28553765899</v>
      </c>
      <c r="AA272" s="110">
        <v>101869.47654727699</v>
      </c>
      <c r="AB272" s="110">
        <v>147266.588766078</v>
      </c>
      <c r="AC272" s="110">
        <f t="shared" si="74"/>
        <v>249136.06531335501</v>
      </c>
      <c r="AD272" s="111">
        <v>0</v>
      </c>
      <c r="AE272" s="91"/>
      <c r="AF272" s="104">
        <v>389668.33114226401</v>
      </c>
      <c r="AG272" s="104">
        <v>131840.434516593</v>
      </c>
      <c r="AH272" s="110">
        <v>106935.73949751099</v>
      </c>
      <c r="AI272" s="110">
        <v>150892.15712815899</v>
      </c>
      <c r="AJ272" s="110">
        <f t="shared" si="75"/>
        <v>257827.89662566996</v>
      </c>
      <c r="AK272" s="111">
        <v>0</v>
      </c>
      <c r="AL272" s="91"/>
      <c r="AM272" s="104">
        <v>411941.41202206799</v>
      </c>
      <c r="AN272" s="104">
        <v>131840.434516593</v>
      </c>
      <c r="AO272" s="110">
        <v>112000.24902668501</v>
      </c>
      <c r="AP272" s="110">
        <v>168100.72847878901</v>
      </c>
      <c r="AQ272" s="110">
        <f t="shared" si="76"/>
        <v>280100.977505474</v>
      </c>
      <c r="AR272" s="111">
        <v>0</v>
      </c>
    </row>
    <row r="273" spans="2:44" customFormat="1" x14ac:dyDescent="0.25">
      <c r="B273" s="108">
        <v>439</v>
      </c>
      <c r="C273" s="109" t="s">
        <v>163</v>
      </c>
      <c r="D273" s="104">
        <v>8171338.5968429204</v>
      </c>
      <c r="E273" s="104">
        <v>1663698.85395919</v>
      </c>
      <c r="F273" s="110">
        <v>227022.62574026</v>
      </c>
      <c r="G273" s="110">
        <v>364801.79414529802</v>
      </c>
      <c r="H273" s="110">
        <f t="shared" si="71"/>
        <v>591824.41988555808</v>
      </c>
      <c r="I273" s="111">
        <v>5915815.3229981698</v>
      </c>
      <c r="J273" s="91"/>
      <c r="K273" s="104">
        <v>7831079.5351301804</v>
      </c>
      <c r="L273" s="104">
        <v>1669821.26220652</v>
      </c>
      <c r="M273" s="110">
        <v>280585.32276302902</v>
      </c>
      <c r="N273" s="110">
        <v>450631.51695024502</v>
      </c>
      <c r="O273" s="110">
        <f t="shared" si="72"/>
        <v>731216.83971327404</v>
      </c>
      <c r="P273" s="111">
        <v>5430041.4332103897</v>
      </c>
      <c r="Q273" s="91"/>
      <c r="R273" s="104">
        <v>7601106.8976822803</v>
      </c>
      <c r="S273" s="104">
        <v>1678454.5792499899</v>
      </c>
      <c r="T273" s="110">
        <v>353781.746883602</v>
      </c>
      <c r="U273" s="110">
        <v>508460.52566184202</v>
      </c>
      <c r="V273" s="110">
        <f t="shared" si="73"/>
        <v>862242.27254544408</v>
      </c>
      <c r="W273" s="111">
        <v>5060410.04588685</v>
      </c>
      <c r="X273" s="91"/>
      <c r="Y273" s="104">
        <v>7435966.6018383298</v>
      </c>
      <c r="Z273" s="104">
        <v>1678442.37693077</v>
      </c>
      <c r="AA273" s="110">
        <v>372286.63247277401</v>
      </c>
      <c r="AB273" s="110">
        <v>585241.248862596</v>
      </c>
      <c r="AC273" s="110">
        <f t="shared" si="74"/>
        <v>957527.88133537001</v>
      </c>
      <c r="AD273" s="111">
        <v>4799996.34357219</v>
      </c>
      <c r="AE273" s="91"/>
      <c r="AF273" s="104">
        <v>7315696.10078758</v>
      </c>
      <c r="AG273" s="104">
        <v>1678431.5427689799</v>
      </c>
      <c r="AH273" s="110">
        <v>390801.52070908702</v>
      </c>
      <c r="AI273" s="110">
        <v>599649.35170411097</v>
      </c>
      <c r="AJ273" s="110">
        <f t="shared" si="75"/>
        <v>990450.872413198</v>
      </c>
      <c r="AK273" s="111">
        <v>4646813.6856054002</v>
      </c>
      <c r="AL273" s="91"/>
      <c r="AM273" s="104">
        <v>7196279.8818317195</v>
      </c>
      <c r="AN273" s="104">
        <v>1678431.5427689799</v>
      </c>
      <c r="AO273" s="110">
        <v>409310.00098843197</v>
      </c>
      <c r="AP273" s="110">
        <v>668036.66122739599</v>
      </c>
      <c r="AQ273" s="110">
        <f t="shared" si="76"/>
        <v>1077346.662215828</v>
      </c>
      <c r="AR273" s="111">
        <v>4440501.6768469196</v>
      </c>
    </row>
    <row r="274" spans="2:44" customFormat="1" x14ac:dyDescent="0.25">
      <c r="B274" s="108">
        <v>273</v>
      </c>
      <c r="C274" s="109" t="s">
        <v>96</v>
      </c>
      <c r="D274" s="104">
        <v>2344651.1608613301</v>
      </c>
      <c r="E274" s="104">
        <v>96001.823730435397</v>
      </c>
      <c r="F274" s="110">
        <v>20330.3843946501</v>
      </c>
      <c r="G274" s="110">
        <v>51262.9972164961</v>
      </c>
      <c r="H274" s="110">
        <f t="shared" si="71"/>
        <v>71593.381611146207</v>
      </c>
      <c r="I274" s="111">
        <v>2177055.95551974</v>
      </c>
      <c r="J274" s="91"/>
      <c r="K274" s="104">
        <v>2166487.2178777498</v>
      </c>
      <c r="L274" s="104">
        <v>60281.285103035603</v>
      </c>
      <c r="M274" s="110">
        <v>25127.043829524999</v>
      </c>
      <c r="N274" s="110">
        <v>63324.036695622701</v>
      </c>
      <c r="O274" s="110">
        <f t="shared" si="72"/>
        <v>88451.0805251477</v>
      </c>
      <c r="P274" s="111">
        <v>2017754.85224957</v>
      </c>
      <c r="Q274" s="91"/>
      <c r="R274" s="104">
        <v>2014159.46193834</v>
      </c>
      <c r="S274" s="104">
        <v>60592.951661523999</v>
      </c>
      <c r="T274" s="110">
        <v>31681.947482113599</v>
      </c>
      <c r="U274" s="110">
        <v>71450.335305422297</v>
      </c>
      <c r="V274" s="110">
        <f t="shared" si="73"/>
        <v>103132.28278753589</v>
      </c>
      <c r="W274" s="111">
        <v>1850434.22748928</v>
      </c>
      <c r="X274" s="91"/>
      <c r="Y274" s="104">
        <v>1935820.3121646801</v>
      </c>
      <c r="Z274" s="104">
        <v>60592.511152410698</v>
      </c>
      <c r="AA274" s="110">
        <v>33339.101415472302</v>
      </c>
      <c r="AB274" s="110">
        <v>82239.783336900698</v>
      </c>
      <c r="AC274" s="110">
        <f t="shared" si="74"/>
        <v>115578.88475237301</v>
      </c>
      <c r="AD274" s="111">
        <v>1759648.9162599</v>
      </c>
      <c r="AE274" s="91"/>
      <c r="AF274" s="104">
        <v>1881753.0581721</v>
      </c>
      <c r="AG274" s="104">
        <v>60592.120034384403</v>
      </c>
      <c r="AH274" s="110">
        <v>34997.151108276397</v>
      </c>
      <c r="AI274" s="110">
        <v>84264.451383257503</v>
      </c>
      <c r="AJ274" s="110">
        <f t="shared" si="75"/>
        <v>119261.60249153391</v>
      </c>
      <c r="AK274" s="111">
        <v>1701899.33564618</v>
      </c>
      <c r="AL274" s="91"/>
      <c r="AM274" s="104">
        <v>1856682.0646331201</v>
      </c>
      <c r="AN274" s="104">
        <v>60592.120034384403</v>
      </c>
      <c r="AO274" s="110">
        <v>36654.626954188003</v>
      </c>
      <c r="AP274" s="110">
        <v>93874.432786856298</v>
      </c>
      <c r="AQ274" s="110">
        <f t="shared" si="76"/>
        <v>130529.0597410443</v>
      </c>
      <c r="AR274" s="111">
        <v>1665560.88485769</v>
      </c>
    </row>
    <row r="275" spans="2:44" customFormat="1" x14ac:dyDescent="0.25">
      <c r="B275" s="108">
        <v>177</v>
      </c>
      <c r="C275" s="109" t="s">
        <v>63</v>
      </c>
      <c r="D275" s="104">
        <v>4689402.7590911305</v>
      </c>
      <c r="E275" s="104">
        <v>210914.57920485199</v>
      </c>
      <c r="F275" s="110">
        <v>39531.302989597498</v>
      </c>
      <c r="G275" s="110">
        <v>78682.739913691694</v>
      </c>
      <c r="H275" s="110">
        <f t="shared" si="71"/>
        <v>118214.0429032892</v>
      </c>
      <c r="I275" s="111">
        <v>4360274.1369829904</v>
      </c>
      <c r="J275" s="91"/>
      <c r="K275" s="104">
        <v>4295693.9184846301</v>
      </c>
      <c r="L275" s="104">
        <v>132424.72446688401</v>
      </c>
      <c r="M275" s="110">
        <v>48858.140779631904</v>
      </c>
      <c r="N275" s="110">
        <v>97195.033067700002</v>
      </c>
      <c r="O275" s="110">
        <f t="shared" si="72"/>
        <v>146053.1738473319</v>
      </c>
      <c r="P275" s="111">
        <v>4017216.0201704102</v>
      </c>
      <c r="Q275" s="91"/>
      <c r="R275" s="104">
        <v>4036220.5548143601</v>
      </c>
      <c r="S275" s="104">
        <v>133109.387344638</v>
      </c>
      <c r="T275" s="110">
        <v>61603.786770776598</v>
      </c>
      <c r="U275" s="110">
        <v>109667.956515299</v>
      </c>
      <c r="V275" s="110">
        <f t="shared" si="73"/>
        <v>171271.74328607559</v>
      </c>
      <c r="W275" s="111">
        <v>3731839.4241836402</v>
      </c>
      <c r="X275" s="91"/>
      <c r="Y275" s="104">
        <v>3812325.2100584302</v>
      </c>
      <c r="Z275" s="104">
        <v>133108.41964300699</v>
      </c>
      <c r="AA275" s="110">
        <v>64826.030530085103</v>
      </c>
      <c r="AB275" s="110">
        <v>126228.504656638</v>
      </c>
      <c r="AC275" s="110">
        <f t="shared" si="74"/>
        <v>191054.53518672311</v>
      </c>
      <c r="AD275" s="111">
        <v>3488162.2552287001</v>
      </c>
      <c r="AE275" s="91"/>
      <c r="AF275" s="104">
        <v>3697404.35903206</v>
      </c>
      <c r="AG275" s="104">
        <v>133107.56044273</v>
      </c>
      <c r="AH275" s="110">
        <v>68050.016043870899</v>
      </c>
      <c r="AI275" s="110">
        <v>129336.134681279</v>
      </c>
      <c r="AJ275" s="110">
        <f t="shared" si="75"/>
        <v>197386.1507251499</v>
      </c>
      <c r="AK275" s="111">
        <v>3366910.6478641802</v>
      </c>
      <c r="AL275" s="91"/>
      <c r="AM275" s="104">
        <v>3539433.89591895</v>
      </c>
      <c r="AN275" s="104">
        <v>133107.56044273</v>
      </c>
      <c r="AO275" s="110">
        <v>71272.885744254396</v>
      </c>
      <c r="AP275" s="110">
        <v>144086.338696105</v>
      </c>
      <c r="AQ275" s="110">
        <f t="shared" si="76"/>
        <v>215359.22444035939</v>
      </c>
      <c r="AR275" s="111">
        <v>3190967.1110358601</v>
      </c>
    </row>
    <row r="276" spans="2:44" customFormat="1" x14ac:dyDescent="0.25">
      <c r="B276" s="108">
        <v>703</v>
      </c>
      <c r="C276" s="109" t="s">
        <v>229</v>
      </c>
      <c r="D276" s="104">
        <v>1546020.6193093299</v>
      </c>
      <c r="E276" s="104">
        <v>122223.061094743</v>
      </c>
      <c r="F276" s="110">
        <v>14683.0553961362</v>
      </c>
      <c r="G276" s="110">
        <v>54839.485394391202</v>
      </c>
      <c r="H276" s="110">
        <f t="shared" si="71"/>
        <v>69522.540790527404</v>
      </c>
      <c r="I276" s="111">
        <v>1354275.01742406</v>
      </c>
      <c r="J276" s="91"/>
      <c r="K276" s="104">
        <v>1455964.6535694201</v>
      </c>
      <c r="L276" s="104">
        <v>96933.788037416307</v>
      </c>
      <c r="M276" s="110">
        <v>18147.3094324347</v>
      </c>
      <c r="N276" s="110">
        <v>67741.992744154501</v>
      </c>
      <c r="O276" s="110">
        <f t="shared" si="72"/>
        <v>85889.302176589204</v>
      </c>
      <c r="P276" s="111">
        <v>1273141.56335541</v>
      </c>
      <c r="Q276" s="91"/>
      <c r="R276" s="104">
        <v>1393695.8756913501</v>
      </c>
      <c r="S276" s="104">
        <v>97434.955523597499</v>
      </c>
      <c r="T276" s="110">
        <v>22881.4065148599</v>
      </c>
      <c r="U276" s="110">
        <v>76435.242419753995</v>
      </c>
      <c r="V276" s="110">
        <f t="shared" si="73"/>
        <v>99316.648934613899</v>
      </c>
      <c r="W276" s="111">
        <v>1196944.27123314</v>
      </c>
      <c r="X276" s="91"/>
      <c r="Y276" s="104">
        <v>1357587.2071266901</v>
      </c>
      <c r="Z276" s="104">
        <v>97434.247174116506</v>
      </c>
      <c r="AA276" s="110">
        <v>24078.2399111745</v>
      </c>
      <c r="AB276" s="110">
        <v>87977.442639475194</v>
      </c>
      <c r="AC276" s="110">
        <f t="shared" si="74"/>
        <v>112055.6825506497</v>
      </c>
      <c r="AD276" s="111">
        <v>1148097.2774019199</v>
      </c>
      <c r="AE276" s="91"/>
      <c r="AF276" s="104">
        <v>1333123.2238519799</v>
      </c>
      <c r="AG276" s="104">
        <v>97433.618246717393</v>
      </c>
      <c r="AH276" s="110">
        <v>25275.720244866301</v>
      </c>
      <c r="AI276" s="110">
        <v>90143.366596042804</v>
      </c>
      <c r="AJ276" s="110">
        <f t="shared" si="75"/>
        <v>115419.08684090911</v>
      </c>
      <c r="AK276" s="111">
        <v>1120270.5187643501</v>
      </c>
      <c r="AL276" s="91"/>
      <c r="AM276" s="104">
        <v>1316747.1203471799</v>
      </c>
      <c r="AN276" s="104">
        <v>97433.618246717393</v>
      </c>
      <c r="AO276" s="110">
        <v>26472.786133580201</v>
      </c>
      <c r="AP276" s="110">
        <v>100423.81181849699</v>
      </c>
      <c r="AQ276" s="110">
        <f t="shared" si="76"/>
        <v>126896.59795207719</v>
      </c>
      <c r="AR276" s="111">
        <v>1092416.90414838</v>
      </c>
    </row>
    <row r="277" spans="2:44" customFormat="1" x14ac:dyDescent="0.25">
      <c r="B277" s="108">
        <v>274</v>
      </c>
      <c r="C277" s="109" t="s">
        <v>97</v>
      </c>
      <c r="D277" s="104">
        <v>3352759.6136216298</v>
      </c>
      <c r="E277" s="104">
        <v>721027.57715100201</v>
      </c>
      <c r="F277" s="110">
        <v>88098.332376817198</v>
      </c>
      <c r="G277" s="110">
        <v>132330.062582118</v>
      </c>
      <c r="H277" s="110">
        <f t="shared" si="71"/>
        <v>220428.39495893521</v>
      </c>
      <c r="I277" s="111">
        <v>2411303.6415117001</v>
      </c>
      <c r="J277" s="91"/>
      <c r="K277" s="104">
        <v>3300523.9432184501</v>
      </c>
      <c r="L277" s="104">
        <v>786601.39341222495</v>
      </c>
      <c r="M277" s="110">
        <v>108883.85659460801</v>
      </c>
      <c r="N277" s="110">
        <v>163464.37379567701</v>
      </c>
      <c r="O277" s="110">
        <f t="shared" si="72"/>
        <v>272348.23039028503</v>
      </c>
      <c r="P277" s="111">
        <v>2241574.31941594</v>
      </c>
      <c r="Q277" s="91"/>
      <c r="R277" s="104">
        <v>3222136.5180972898</v>
      </c>
      <c r="S277" s="104">
        <v>790668.28330629203</v>
      </c>
      <c r="T277" s="110">
        <v>137288.43908915899</v>
      </c>
      <c r="U277" s="110">
        <v>184441.56323027599</v>
      </c>
      <c r="V277" s="110">
        <f t="shared" si="73"/>
        <v>321730.00231943501</v>
      </c>
      <c r="W277" s="111">
        <v>2109738.2324715699</v>
      </c>
      <c r="X277" s="91"/>
      <c r="Y277" s="104">
        <v>3131399.15555433</v>
      </c>
      <c r="Z277" s="104">
        <v>790662.53516934102</v>
      </c>
      <c r="AA277" s="110">
        <v>144469.43946704699</v>
      </c>
      <c r="AB277" s="110">
        <v>212293.39419525501</v>
      </c>
      <c r="AC277" s="110">
        <f t="shared" si="74"/>
        <v>356762.833662302</v>
      </c>
      <c r="AD277" s="111">
        <v>1983973.7867226901</v>
      </c>
      <c r="AE277" s="91"/>
      <c r="AF277" s="104">
        <v>3114992.2357472801</v>
      </c>
      <c r="AG277" s="104">
        <v>790657.431529233</v>
      </c>
      <c r="AH277" s="110">
        <v>151654.32146919801</v>
      </c>
      <c r="AI277" s="110">
        <v>217519.86287305999</v>
      </c>
      <c r="AJ277" s="110">
        <f t="shared" si="75"/>
        <v>369174.18434225803</v>
      </c>
      <c r="AK277" s="111">
        <v>1955160.6198757901</v>
      </c>
      <c r="AL277" s="91"/>
      <c r="AM277" s="104">
        <v>3069282.0613164399</v>
      </c>
      <c r="AN277" s="104">
        <v>790657.431529233</v>
      </c>
      <c r="AO277" s="110">
        <v>158836.716801481</v>
      </c>
      <c r="AP277" s="110">
        <v>242327.024170722</v>
      </c>
      <c r="AQ277" s="110">
        <f t="shared" si="76"/>
        <v>401163.74097220297</v>
      </c>
      <c r="AR277" s="111">
        <v>1877460.88881501</v>
      </c>
    </row>
    <row r="278" spans="2:44" customFormat="1" x14ac:dyDescent="0.25">
      <c r="B278" s="108">
        <v>339</v>
      </c>
      <c r="C278" s="109" t="s">
        <v>123</v>
      </c>
      <c r="D278" s="104">
        <v>280016.96719282999</v>
      </c>
      <c r="E278" s="104">
        <v>14329.0649549834</v>
      </c>
      <c r="F278" s="110">
        <v>7906.2605979194896</v>
      </c>
      <c r="G278" s="110">
        <v>11921.6272596503</v>
      </c>
      <c r="H278" s="110">
        <f t="shared" si="71"/>
        <v>19827.887857569789</v>
      </c>
      <c r="I278" s="111">
        <v>245860.01438027699</v>
      </c>
      <c r="J278" s="91"/>
      <c r="K278" s="104">
        <v>268773.23248211801</v>
      </c>
      <c r="L278" s="104">
        <v>12396.475755862701</v>
      </c>
      <c r="M278" s="110">
        <v>9771.6281559263698</v>
      </c>
      <c r="N278" s="110">
        <v>14726.5201617727</v>
      </c>
      <c r="O278" s="110">
        <f t="shared" si="72"/>
        <v>24498.14831769907</v>
      </c>
      <c r="P278" s="111">
        <v>231878.608408556</v>
      </c>
      <c r="Q278" s="91"/>
      <c r="R278" s="104">
        <v>264284.168343005</v>
      </c>
      <c r="S278" s="104">
        <v>12460.568067922901</v>
      </c>
      <c r="T278" s="110">
        <v>12320.757354155299</v>
      </c>
      <c r="U278" s="110">
        <v>16616.357047772599</v>
      </c>
      <c r="V278" s="110">
        <f t="shared" si="73"/>
        <v>28937.114401927898</v>
      </c>
      <c r="W278" s="111">
        <v>222886.485873155</v>
      </c>
      <c r="X278" s="91"/>
      <c r="Y278" s="104">
        <v>259603.608315633</v>
      </c>
      <c r="Z278" s="104">
        <v>12460.4774799314</v>
      </c>
      <c r="AA278" s="110">
        <v>12965.206106017</v>
      </c>
      <c r="AB278" s="110">
        <v>19125.531008581602</v>
      </c>
      <c r="AC278" s="110">
        <f t="shared" si="74"/>
        <v>32090.737114598604</v>
      </c>
      <c r="AD278" s="111">
        <v>215052.393721103</v>
      </c>
      <c r="AE278" s="91"/>
      <c r="AF278" s="104">
        <v>259681.45999232199</v>
      </c>
      <c r="AG278" s="104">
        <v>12460.397048913301</v>
      </c>
      <c r="AH278" s="110">
        <v>13610.0032087742</v>
      </c>
      <c r="AI278" s="110">
        <v>19596.384042618</v>
      </c>
      <c r="AJ278" s="110">
        <f t="shared" si="75"/>
        <v>33206.387251392196</v>
      </c>
      <c r="AK278" s="111">
        <v>214014.67569201699</v>
      </c>
      <c r="AL278" s="91"/>
      <c r="AM278" s="104">
        <v>260860.60470484101</v>
      </c>
      <c r="AN278" s="104">
        <v>12460.397048913301</v>
      </c>
      <c r="AO278" s="110">
        <v>14254.5771488509</v>
      </c>
      <c r="AP278" s="110">
        <v>21831.263438803799</v>
      </c>
      <c r="AQ278" s="110">
        <f t="shared" si="76"/>
        <v>36085.840587654697</v>
      </c>
      <c r="AR278" s="111">
        <v>212314.36706827299</v>
      </c>
    </row>
    <row r="279" spans="2:44" customFormat="1" x14ac:dyDescent="0.25">
      <c r="B279" s="108">
        <v>1667</v>
      </c>
      <c r="C279" s="109" t="s">
        <v>327</v>
      </c>
      <c r="D279" s="104">
        <v>3032479.3003597199</v>
      </c>
      <c r="E279" s="104">
        <v>42659.536663827297</v>
      </c>
      <c r="F279" s="110">
        <v>9035.7263976222803</v>
      </c>
      <c r="G279" s="110">
        <v>44110.020860705998</v>
      </c>
      <c r="H279" s="110">
        <f t="shared" si="71"/>
        <v>53145.74725832828</v>
      </c>
      <c r="I279" s="111">
        <v>2936674.0164375599</v>
      </c>
      <c r="J279" s="91"/>
      <c r="K279" s="104">
        <v>2774073.6607103101</v>
      </c>
      <c r="L279" s="104">
        <v>33067.696842767997</v>
      </c>
      <c r="M279" s="110">
        <v>11167.5750353444</v>
      </c>
      <c r="N279" s="110">
        <v>54488.124598559101</v>
      </c>
      <c r="O279" s="110">
        <f t="shared" si="72"/>
        <v>65655.699633903496</v>
      </c>
      <c r="P279" s="111">
        <v>2675350.2642336399</v>
      </c>
      <c r="Q279" s="91"/>
      <c r="R279" s="104">
        <v>2632068.2850366798</v>
      </c>
      <c r="S279" s="104">
        <v>33238.663590648503</v>
      </c>
      <c r="T279" s="110">
        <v>14080.865547606099</v>
      </c>
      <c r="U279" s="110">
        <v>61480.521076758698</v>
      </c>
      <c r="V279" s="110">
        <f t="shared" si="73"/>
        <v>75561.386624364794</v>
      </c>
      <c r="W279" s="111">
        <v>2523268.23482166</v>
      </c>
      <c r="X279" s="91"/>
      <c r="Y279" s="104">
        <v>2509395.3679787498</v>
      </c>
      <c r="Z279" s="104">
        <v>33238.421946466697</v>
      </c>
      <c r="AA279" s="110">
        <v>14817.3784068766</v>
      </c>
      <c r="AB279" s="110">
        <v>70764.464731751796</v>
      </c>
      <c r="AC279" s="110">
        <f t="shared" si="74"/>
        <v>85581.843138628392</v>
      </c>
      <c r="AD279" s="111">
        <v>2390575.1028936598</v>
      </c>
      <c r="AE279" s="91"/>
      <c r="AF279" s="104">
        <v>2436513.4861318199</v>
      </c>
      <c r="AG279" s="104">
        <v>33238.207396091799</v>
      </c>
      <c r="AH279" s="110">
        <v>15554.289381456199</v>
      </c>
      <c r="AI279" s="110">
        <v>72506.620957686595</v>
      </c>
      <c r="AJ279" s="110">
        <f t="shared" si="75"/>
        <v>88060.910339142793</v>
      </c>
      <c r="AK279" s="111">
        <v>2315214.3683965802</v>
      </c>
      <c r="AL279" s="91"/>
      <c r="AM279" s="104">
        <v>2357556.2842425499</v>
      </c>
      <c r="AN279" s="104">
        <v>33238.207396091799</v>
      </c>
      <c r="AO279" s="110">
        <v>16290.945312972401</v>
      </c>
      <c r="AP279" s="110">
        <v>80775.674723574106</v>
      </c>
      <c r="AQ279" s="110">
        <f t="shared" si="76"/>
        <v>97066.620036546505</v>
      </c>
      <c r="AR279" s="111">
        <v>2227251.45680991</v>
      </c>
    </row>
    <row r="280" spans="2:44" customFormat="1" x14ac:dyDescent="0.25">
      <c r="B280" s="108">
        <v>275</v>
      </c>
      <c r="C280" s="109" t="s">
        <v>98</v>
      </c>
      <c r="D280" s="104">
        <v>8134716.5181946596</v>
      </c>
      <c r="E280" s="104">
        <v>1230558.6391459601</v>
      </c>
      <c r="F280" s="110">
        <v>90357.263976222806</v>
      </c>
      <c r="G280" s="110">
        <v>214589.29067370499</v>
      </c>
      <c r="H280" s="110">
        <f t="shared" si="71"/>
        <v>304946.55464992777</v>
      </c>
      <c r="I280" s="111">
        <v>6599211.32439877</v>
      </c>
      <c r="J280" s="91"/>
      <c r="K280" s="104">
        <v>7613755.2545950701</v>
      </c>
      <c r="L280" s="104">
        <v>1152377.9646091</v>
      </c>
      <c r="M280" s="110">
        <v>111675.750353444</v>
      </c>
      <c r="N280" s="110">
        <v>265077.362911909</v>
      </c>
      <c r="O280" s="110">
        <f t="shared" si="72"/>
        <v>376753.11326535302</v>
      </c>
      <c r="P280" s="111">
        <v>6084624.1767206201</v>
      </c>
      <c r="Q280" s="91"/>
      <c r="R280" s="104">
        <v>7344619.7109264899</v>
      </c>
      <c r="S280" s="104">
        <v>1158335.99409858</v>
      </c>
      <c r="T280" s="110">
        <v>140808.65547606099</v>
      </c>
      <c r="U280" s="110">
        <v>299094.42685990699</v>
      </c>
      <c r="V280" s="110">
        <f t="shared" si="73"/>
        <v>439903.08233596798</v>
      </c>
      <c r="W280" s="111">
        <v>5746380.6344919503</v>
      </c>
      <c r="X280" s="91"/>
      <c r="Y280" s="104">
        <v>7050934.51201721</v>
      </c>
      <c r="Z280" s="104">
        <v>1158327.57302735</v>
      </c>
      <c r="AA280" s="110">
        <v>148173.78406876599</v>
      </c>
      <c r="AB280" s="110">
        <v>344259.55815446802</v>
      </c>
      <c r="AC280" s="110">
        <f t="shared" si="74"/>
        <v>492433.34222323401</v>
      </c>
      <c r="AD280" s="111">
        <v>5400173.5967666302</v>
      </c>
      <c r="AE280" s="91"/>
      <c r="AF280" s="104">
        <v>6940826.9905683501</v>
      </c>
      <c r="AG280" s="104">
        <v>1158320.09614967</v>
      </c>
      <c r="AH280" s="110">
        <v>155542.893814562</v>
      </c>
      <c r="AI280" s="110">
        <v>352734.91276712401</v>
      </c>
      <c r="AJ280" s="110">
        <f t="shared" si="75"/>
        <v>508277.80658168602</v>
      </c>
      <c r="AK280" s="111">
        <v>5274229.0878369901</v>
      </c>
      <c r="AL280" s="91"/>
      <c r="AM280" s="104">
        <v>6818489.3854995798</v>
      </c>
      <c r="AN280" s="104">
        <v>1158320.09614967</v>
      </c>
      <c r="AO280" s="110">
        <v>162909.45312972399</v>
      </c>
      <c r="AP280" s="110">
        <v>392962.741898468</v>
      </c>
      <c r="AQ280" s="110">
        <f t="shared" si="76"/>
        <v>555872.19502819201</v>
      </c>
      <c r="AR280" s="111">
        <v>5104297.0943217101</v>
      </c>
    </row>
    <row r="281" spans="2:44" customFormat="1" x14ac:dyDescent="0.25">
      <c r="B281" s="108">
        <v>340</v>
      </c>
      <c r="C281" s="109" t="s">
        <v>124</v>
      </c>
      <c r="D281" s="104">
        <v>1873530.02188205</v>
      </c>
      <c r="E281" s="104">
        <v>242232.52770668</v>
      </c>
      <c r="F281" s="110">
        <v>19200.918594947401</v>
      </c>
      <c r="G281" s="110">
        <v>34572.719052985798</v>
      </c>
      <c r="H281" s="110">
        <f t="shared" si="71"/>
        <v>53773.637647933196</v>
      </c>
      <c r="I281" s="111">
        <v>1577523.85652744</v>
      </c>
      <c r="J281" s="91"/>
      <c r="K281" s="104">
        <v>1783776.3202386899</v>
      </c>
      <c r="L281" s="104">
        <v>272309.79649200599</v>
      </c>
      <c r="M281" s="110">
        <v>23731.096950106901</v>
      </c>
      <c r="N281" s="110">
        <v>42706.908469140901</v>
      </c>
      <c r="O281" s="110">
        <f t="shared" si="72"/>
        <v>66438.005419247798</v>
      </c>
      <c r="P281" s="111">
        <v>1445028.5183274399</v>
      </c>
      <c r="Q281" s="91"/>
      <c r="R281" s="104">
        <v>1718788.23661896</v>
      </c>
      <c r="S281" s="104">
        <v>273717.69376842101</v>
      </c>
      <c r="T281" s="110">
        <v>29921.839288662901</v>
      </c>
      <c r="U281" s="110">
        <v>48187.435438540597</v>
      </c>
      <c r="V281" s="110">
        <f t="shared" si="73"/>
        <v>78109.274727203505</v>
      </c>
      <c r="W281" s="111">
        <v>1366961.2681233301</v>
      </c>
      <c r="X281" s="91"/>
      <c r="Y281" s="104">
        <v>1642147.0889359701</v>
      </c>
      <c r="Z281" s="104">
        <v>273715.70384821901</v>
      </c>
      <c r="AA281" s="110">
        <v>31486.929114612802</v>
      </c>
      <c r="AB281" s="110">
        <v>55464.0399248865</v>
      </c>
      <c r="AC281" s="110">
        <f t="shared" si="74"/>
        <v>86950.969039499294</v>
      </c>
      <c r="AD281" s="111">
        <v>1281480.4160482499</v>
      </c>
      <c r="AE281" s="91"/>
      <c r="AF281" s="104">
        <v>1605141.3324087199</v>
      </c>
      <c r="AG281" s="104">
        <v>273713.93704331497</v>
      </c>
      <c r="AH281" s="110">
        <v>33052.8649355944</v>
      </c>
      <c r="AI281" s="110">
        <v>56829.513723592201</v>
      </c>
      <c r="AJ281" s="110">
        <f t="shared" si="75"/>
        <v>89882.378659186594</v>
      </c>
      <c r="AK281" s="111">
        <v>1241545.0167062201</v>
      </c>
      <c r="AL281" s="91"/>
      <c r="AM281" s="104">
        <v>1565213.11629016</v>
      </c>
      <c r="AN281" s="104">
        <v>273713.93704331497</v>
      </c>
      <c r="AO281" s="110">
        <v>34618.2587900664</v>
      </c>
      <c r="AP281" s="110">
        <v>63310.663972531001</v>
      </c>
      <c r="AQ281" s="110">
        <f t="shared" si="76"/>
        <v>97928.922762597402</v>
      </c>
      <c r="AR281" s="111">
        <v>1193570.2564842501</v>
      </c>
    </row>
    <row r="282" spans="2:44" customFormat="1" x14ac:dyDescent="0.25">
      <c r="B282" s="108">
        <v>597</v>
      </c>
      <c r="C282" s="109" t="s">
        <v>204</v>
      </c>
      <c r="D282" s="104">
        <v>921987.63339999004</v>
      </c>
      <c r="E282" s="104">
        <v>743724.73346064903</v>
      </c>
      <c r="F282" s="110">
        <v>74544.742780383807</v>
      </c>
      <c r="G282" s="110">
        <v>103718.15715895699</v>
      </c>
      <c r="H282" s="110">
        <f t="shared" si="71"/>
        <v>178262.8999393408</v>
      </c>
      <c r="I282" s="111">
        <v>0</v>
      </c>
      <c r="J282" s="91"/>
      <c r="K282" s="104">
        <v>974460.29854171199</v>
      </c>
      <c r="L282" s="104">
        <v>754207.07909269701</v>
      </c>
      <c r="M282" s="110">
        <v>92132.494041591504</v>
      </c>
      <c r="N282" s="110">
        <v>128120.725407423</v>
      </c>
      <c r="O282" s="110">
        <f t="shared" si="72"/>
        <v>220253.21944901452</v>
      </c>
      <c r="P282" s="111">
        <v>0</v>
      </c>
      <c r="Q282" s="91"/>
      <c r="R282" s="104">
        <v>1018835.9308474601</v>
      </c>
      <c r="S282" s="104">
        <v>758106.48376409104</v>
      </c>
      <c r="T282" s="110">
        <v>116167.14076775</v>
      </c>
      <c r="U282" s="110">
        <v>144562.306315622</v>
      </c>
      <c r="V282" s="110">
        <f t="shared" si="73"/>
        <v>260729.44708337198</v>
      </c>
      <c r="W282" s="111">
        <v>0</v>
      </c>
      <c r="X282" s="91"/>
      <c r="Y282" s="104">
        <v>1046736.4639819301</v>
      </c>
      <c r="Z282" s="104">
        <v>758100.97235053906</v>
      </c>
      <c r="AA282" s="110">
        <v>122243.371856732</v>
      </c>
      <c r="AB282" s="110">
        <v>166392.11977466001</v>
      </c>
      <c r="AC282" s="110">
        <f t="shared" si="74"/>
        <v>288635.49163139204</v>
      </c>
      <c r="AD282" s="111">
        <v>0</v>
      </c>
      <c r="AE282" s="91"/>
      <c r="AF282" s="104">
        <v>1056907.5074595399</v>
      </c>
      <c r="AG282" s="104">
        <v>758096.07889175403</v>
      </c>
      <c r="AH282" s="110">
        <v>128322.887397014</v>
      </c>
      <c r="AI282" s="110">
        <v>170488.541170777</v>
      </c>
      <c r="AJ282" s="110">
        <f t="shared" si="75"/>
        <v>298811.42856779101</v>
      </c>
      <c r="AK282" s="111">
        <v>0</v>
      </c>
      <c r="AL282" s="91"/>
      <c r="AM282" s="104">
        <v>1082428.3696413699</v>
      </c>
      <c r="AN282" s="104">
        <v>758096.07889175403</v>
      </c>
      <c r="AO282" s="110">
        <v>134400.29883202299</v>
      </c>
      <c r="AP282" s="110">
        <v>189931.991917593</v>
      </c>
      <c r="AQ282" s="110">
        <f t="shared" si="76"/>
        <v>324332.29074961599</v>
      </c>
      <c r="AR282" s="111">
        <v>0</v>
      </c>
    </row>
    <row r="283" spans="2:44" customFormat="1" x14ac:dyDescent="0.25">
      <c r="B283" s="108">
        <v>196</v>
      </c>
      <c r="C283" s="109" t="s">
        <v>69</v>
      </c>
      <c r="D283" s="104">
        <v>2052562.72409682</v>
      </c>
      <c r="E283" s="104">
        <v>274744.03497777501</v>
      </c>
      <c r="F283" s="110">
        <v>23718.781793758499</v>
      </c>
      <c r="G283" s="110">
        <v>47686.5090386011</v>
      </c>
      <c r="H283" s="110">
        <f t="shared" si="71"/>
        <v>71405.290832359606</v>
      </c>
      <c r="I283" s="111">
        <v>1706413.39828668</v>
      </c>
      <c r="J283" s="91"/>
      <c r="K283" s="104">
        <v>1947988.3909970401</v>
      </c>
      <c r="L283" s="104">
        <v>290185.18510073202</v>
      </c>
      <c r="M283" s="110">
        <v>29314.884467779098</v>
      </c>
      <c r="N283" s="110">
        <v>58906.080647090901</v>
      </c>
      <c r="O283" s="110">
        <f t="shared" si="72"/>
        <v>88220.965114869992</v>
      </c>
      <c r="P283" s="111">
        <v>1569582.2407814399</v>
      </c>
      <c r="Q283" s="91"/>
      <c r="R283" s="104">
        <v>1849012.88234436</v>
      </c>
      <c r="S283" s="104">
        <v>291685.50178791099</v>
      </c>
      <c r="T283" s="110">
        <v>36962.272062465898</v>
      </c>
      <c r="U283" s="110">
        <v>66465.428191090497</v>
      </c>
      <c r="V283" s="110">
        <f t="shared" si="73"/>
        <v>103427.7002535564</v>
      </c>
      <c r="W283" s="111">
        <v>1453899.6803029</v>
      </c>
      <c r="X283" s="91"/>
      <c r="Y283" s="104">
        <v>1745153.28577857</v>
      </c>
      <c r="Z283" s="104">
        <v>291683.38124223298</v>
      </c>
      <c r="AA283" s="110">
        <v>38895.618318050998</v>
      </c>
      <c r="AB283" s="110">
        <v>76502.124034326305</v>
      </c>
      <c r="AC283" s="110">
        <f t="shared" si="74"/>
        <v>115397.7423523773</v>
      </c>
      <c r="AD283" s="111">
        <v>1338072.16218396</v>
      </c>
      <c r="AE283" s="91"/>
      <c r="AF283" s="104">
        <v>1687745.6529081</v>
      </c>
      <c r="AG283" s="104">
        <v>291681.49845793803</v>
      </c>
      <c r="AH283" s="110">
        <v>40830.009626322499</v>
      </c>
      <c r="AI283" s="110">
        <v>78385.536170471998</v>
      </c>
      <c r="AJ283" s="110">
        <f t="shared" si="75"/>
        <v>119215.5457967945</v>
      </c>
      <c r="AK283" s="111">
        <v>1276848.6086533701</v>
      </c>
      <c r="AL283" s="91"/>
      <c r="AM283" s="104">
        <v>1632334.3671337501</v>
      </c>
      <c r="AN283" s="104">
        <v>291681.49845793803</v>
      </c>
      <c r="AO283" s="110">
        <v>42763.7314465526</v>
      </c>
      <c r="AP283" s="110">
        <v>87325.053755215195</v>
      </c>
      <c r="AQ283" s="110">
        <f t="shared" si="76"/>
        <v>130088.78520176779</v>
      </c>
      <c r="AR283" s="111">
        <v>1210564.08347405</v>
      </c>
    </row>
    <row r="284" spans="2:44" customFormat="1" x14ac:dyDescent="0.25">
      <c r="B284" s="108">
        <v>1742</v>
      </c>
      <c r="C284" s="109" t="s">
        <v>360</v>
      </c>
      <c r="D284" s="104">
        <v>4103883.12183268</v>
      </c>
      <c r="E284" s="104">
        <v>216410.595888493</v>
      </c>
      <c r="F284" s="110">
        <v>39531.302989597498</v>
      </c>
      <c r="G284" s="110">
        <v>78682.739913691694</v>
      </c>
      <c r="H284" s="110">
        <f t="shared" si="71"/>
        <v>118214.0429032892</v>
      </c>
      <c r="I284" s="111">
        <v>3769258.4830409</v>
      </c>
      <c r="J284" s="91"/>
      <c r="K284" s="104">
        <v>3749316.1862011799</v>
      </c>
      <c r="L284" s="104">
        <v>167564.055118636</v>
      </c>
      <c r="M284" s="110">
        <v>48858.140779631904</v>
      </c>
      <c r="N284" s="110">
        <v>97195.033067700002</v>
      </c>
      <c r="O284" s="110">
        <f t="shared" si="72"/>
        <v>146053.1738473319</v>
      </c>
      <c r="P284" s="111">
        <v>3435698.9572352101</v>
      </c>
      <c r="Q284" s="91"/>
      <c r="R284" s="104">
        <v>3524972.36573679</v>
      </c>
      <c r="S284" s="104">
        <v>168430.39551426499</v>
      </c>
      <c r="T284" s="110">
        <v>61603.786770776598</v>
      </c>
      <c r="U284" s="110">
        <v>109667.956515299</v>
      </c>
      <c r="V284" s="110">
        <f t="shared" si="73"/>
        <v>171271.74328607559</v>
      </c>
      <c r="W284" s="111">
        <v>3185270.2269364502</v>
      </c>
      <c r="X284" s="91"/>
      <c r="Y284" s="104">
        <v>3287129.5306585999</v>
      </c>
      <c r="Z284" s="104">
        <v>168429.17102986199</v>
      </c>
      <c r="AA284" s="110">
        <v>64826.030530085103</v>
      </c>
      <c r="AB284" s="110">
        <v>126228.504656638</v>
      </c>
      <c r="AC284" s="110">
        <f t="shared" si="74"/>
        <v>191054.53518672311</v>
      </c>
      <c r="AD284" s="111">
        <v>2927645.8244420202</v>
      </c>
      <c r="AE284" s="91"/>
      <c r="AF284" s="104">
        <v>3156159.6868542</v>
      </c>
      <c r="AG284" s="104">
        <v>168428.083838002</v>
      </c>
      <c r="AH284" s="110">
        <v>68050.016043870899</v>
      </c>
      <c r="AI284" s="110">
        <v>129336.134681279</v>
      </c>
      <c r="AJ284" s="110">
        <f t="shared" si="75"/>
        <v>197386.1507251499</v>
      </c>
      <c r="AK284" s="111">
        <v>2790345.45229105</v>
      </c>
      <c r="AL284" s="91"/>
      <c r="AM284" s="104">
        <v>3031483.57257037</v>
      </c>
      <c r="AN284" s="104">
        <v>168428.083838002</v>
      </c>
      <c r="AO284" s="110">
        <v>71272.885744254396</v>
      </c>
      <c r="AP284" s="110">
        <v>144086.338696105</v>
      </c>
      <c r="AQ284" s="110">
        <f t="shared" si="76"/>
        <v>215359.22444035939</v>
      </c>
      <c r="AR284" s="111">
        <v>2647696.2642919999</v>
      </c>
    </row>
    <row r="285" spans="2:44" customFormat="1" x14ac:dyDescent="0.25">
      <c r="B285" s="108">
        <v>603</v>
      </c>
      <c r="C285" s="109" t="s">
        <v>206</v>
      </c>
      <c r="D285" s="104">
        <v>4112407.5427653799</v>
      </c>
      <c r="E285" s="104">
        <v>1671848.79990216</v>
      </c>
      <c r="F285" s="110">
        <v>115205.51156968399</v>
      </c>
      <c r="G285" s="110">
        <v>169287.107087034</v>
      </c>
      <c r="H285" s="110">
        <f t="shared" si="71"/>
        <v>284492.618656718</v>
      </c>
      <c r="I285" s="111">
        <v>2156066.1242065099</v>
      </c>
      <c r="J285" s="91"/>
      <c r="K285" s="104">
        <v>4020709.58113294</v>
      </c>
      <c r="L285" s="104">
        <v>1659429.6018515001</v>
      </c>
      <c r="M285" s="110">
        <v>142386.58170064099</v>
      </c>
      <c r="N285" s="110">
        <v>209116.58629717299</v>
      </c>
      <c r="O285" s="110">
        <f t="shared" si="72"/>
        <v>351503.16799781402</v>
      </c>
      <c r="P285" s="111">
        <v>2009776.8112836201</v>
      </c>
      <c r="Q285" s="91"/>
      <c r="R285" s="104">
        <v>3950571.9931262899</v>
      </c>
      <c r="S285" s="104">
        <v>1668009.19188809</v>
      </c>
      <c r="T285" s="110">
        <v>179531.035731977</v>
      </c>
      <c r="U285" s="110">
        <v>235952.27007837099</v>
      </c>
      <c r="V285" s="110">
        <f t="shared" si="73"/>
        <v>415483.30581034801</v>
      </c>
      <c r="W285" s="111">
        <v>1867079.4954278399</v>
      </c>
      <c r="X285" s="91"/>
      <c r="Y285" s="104">
        <v>3874015.6581043499</v>
      </c>
      <c r="Z285" s="104">
        <v>1667997.06550656</v>
      </c>
      <c r="AA285" s="110">
        <v>188921.574687677</v>
      </c>
      <c r="AB285" s="110">
        <v>271582.54032185802</v>
      </c>
      <c r="AC285" s="110">
        <f t="shared" si="74"/>
        <v>460504.11500953499</v>
      </c>
      <c r="AD285" s="111">
        <v>1745514.4775882601</v>
      </c>
      <c r="AE285" s="91"/>
      <c r="AF285" s="104">
        <v>3836428.8550566202</v>
      </c>
      <c r="AG285" s="104">
        <v>1667986.2987681001</v>
      </c>
      <c r="AH285" s="110">
        <v>198317.189613567</v>
      </c>
      <c r="AI285" s="110">
        <v>278268.65340517601</v>
      </c>
      <c r="AJ285" s="110">
        <f t="shared" si="75"/>
        <v>476585.84301874298</v>
      </c>
      <c r="AK285" s="111">
        <v>1691856.7132697699</v>
      </c>
      <c r="AL285" s="91"/>
      <c r="AM285" s="104">
        <v>3785584.90769696</v>
      </c>
      <c r="AN285" s="104">
        <v>1667986.2987681001</v>
      </c>
      <c r="AO285" s="110">
        <v>207709.55274039801</v>
      </c>
      <c r="AP285" s="110">
        <v>310003.94083101401</v>
      </c>
      <c r="AQ285" s="110">
        <f t="shared" si="76"/>
        <v>517713.49357141205</v>
      </c>
      <c r="AR285" s="111">
        <v>1599885.11535744</v>
      </c>
    </row>
    <row r="286" spans="2:44" customFormat="1" x14ac:dyDescent="0.25">
      <c r="B286" s="108">
        <v>1669</v>
      </c>
      <c r="C286" s="109" t="s">
        <v>328</v>
      </c>
      <c r="D286" s="104">
        <v>3572859.7442637901</v>
      </c>
      <c r="E286" s="104">
        <v>272841.89109330502</v>
      </c>
      <c r="F286" s="110">
        <v>15812.521195838999</v>
      </c>
      <c r="G286" s="110">
        <v>65568.949928076399</v>
      </c>
      <c r="H286" s="110">
        <f t="shared" si="71"/>
        <v>81381.471123915398</v>
      </c>
      <c r="I286" s="111">
        <v>3218636.3820465701</v>
      </c>
      <c r="J286" s="91"/>
      <c r="K286" s="104">
        <v>3267517.4252267</v>
      </c>
      <c r="L286" s="104">
        <v>254012.17061096401</v>
      </c>
      <c r="M286" s="110">
        <v>19543.2563118527</v>
      </c>
      <c r="N286" s="110">
        <v>80995.860889749994</v>
      </c>
      <c r="O286" s="110">
        <f t="shared" si="72"/>
        <v>100539.1172016027</v>
      </c>
      <c r="P286" s="111">
        <v>2912966.1374141299</v>
      </c>
      <c r="Q286" s="91"/>
      <c r="R286" s="104">
        <v>3062659.6049083499</v>
      </c>
      <c r="S286" s="104">
        <v>255325.46542366</v>
      </c>
      <c r="T286" s="110">
        <v>24641.514708310599</v>
      </c>
      <c r="U286" s="110">
        <v>91389.963762749394</v>
      </c>
      <c r="V286" s="110">
        <f t="shared" si="73"/>
        <v>116031.47847105999</v>
      </c>
      <c r="W286" s="111">
        <v>2691302.6610136302</v>
      </c>
      <c r="X286" s="91"/>
      <c r="Y286" s="104">
        <v>2878889.59915645</v>
      </c>
      <c r="Z286" s="104">
        <v>255323.60921445899</v>
      </c>
      <c r="AA286" s="110">
        <v>25930.412212034</v>
      </c>
      <c r="AB286" s="110">
        <v>105190.420547199</v>
      </c>
      <c r="AC286" s="110">
        <f t="shared" si="74"/>
        <v>131120.83275923299</v>
      </c>
      <c r="AD286" s="111">
        <v>2492445.1571827601</v>
      </c>
      <c r="AE286" s="91"/>
      <c r="AF286" s="104">
        <v>2752471.5822773799</v>
      </c>
      <c r="AG286" s="104">
        <v>255321.96112851199</v>
      </c>
      <c r="AH286" s="110">
        <v>27220.006417548298</v>
      </c>
      <c r="AI286" s="110">
        <v>107780.112234399</v>
      </c>
      <c r="AJ286" s="110">
        <f t="shared" si="75"/>
        <v>135000.1186519473</v>
      </c>
      <c r="AK286" s="111">
        <v>2362149.5024969201</v>
      </c>
      <c r="AL286" s="91"/>
      <c r="AM286" s="104">
        <v>2645659.3107600301</v>
      </c>
      <c r="AN286" s="104">
        <v>255321.96112851199</v>
      </c>
      <c r="AO286" s="110">
        <v>28509.154297701702</v>
      </c>
      <c r="AP286" s="110">
        <v>120071.948913421</v>
      </c>
      <c r="AQ286" s="110">
        <f t="shared" si="76"/>
        <v>148581.10321112271</v>
      </c>
      <c r="AR286" s="111">
        <v>2241756.2464204002</v>
      </c>
    </row>
    <row r="287" spans="2:44" customFormat="1" x14ac:dyDescent="0.25">
      <c r="B287" s="108">
        <v>957</v>
      </c>
      <c r="C287" s="109" t="s">
        <v>301</v>
      </c>
      <c r="D287" s="104">
        <v>15391366.724582899</v>
      </c>
      <c r="E287" s="104">
        <v>2554680.5267289998</v>
      </c>
      <c r="F287" s="110">
        <v>99392.990373845096</v>
      </c>
      <c r="G287" s="110">
        <v>371954.770501088</v>
      </c>
      <c r="H287" s="110">
        <f t="shared" si="71"/>
        <v>471347.7608749331</v>
      </c>
      <c r="I287" s="111">
        <v>12365338.436979</v>
      </c>
      <c r="J287" s="91"/>
      <c r="K287" s="104">
        <v>14455034.908353001</v>
      </c>
      <c r="L287" s="104">
        <v>2490072.9765867302</v>
      </c>
      <c r="M287" s="110">
        <v>122843.325388789</v>
      </c>
      <c r="N287" s="110">
        <v>459467.42904730898</v>
      </c>
      <c r="O287" s="110">
        <f t="shared" si="72"/>
        <v>582310.75443609804</v>
      </c>
      <c r="P287" s="111">
        <v>11382651.1773302</v>
      </c>
      <c r="Q287" s="91"/>
      <c r="R287" s="104">
        <v>13758876.545813899</v>
      </c>
      <c r="S287" s="104">
        <v>2502947.1625579</v>
      </c>
      <c r="T287" s="110">
        <v>154889.52102366701</v>
      </c>
      <c r="U287" s="110">
        <v>518430.339890506</v>
      </c>
      <c r="V287" s="110">
        <f t="shared" si="73"/>
        <v>673319.86091417307</v>
      </c>
      <c r="W287" s="111">
        <v>10582609.5223419</v>
      </c>
      <c r="X287" s="91"/>
      <c r="Y287" s="104">
        <v>13136326.8224553</v>
      </c>
      <c r="Z287" s="104">
        <v>2502928.9661999899</v>
      </c>
      <c r="AA287" s="110">
        <v>162991.16247564199</v>
      </c>
      <c r="AB287" s="110">
        <v>596716.56746774504</v>
      </c>
      <c r="AC287" s="110">
        <f t="shared" si="74"/>
        <v>759707.72994338698</v>
      </c>
      <c r="AD287" s="111">
        <v>9873690.1263119392</v>
      </c>
      <c r="AE287" s="91"/>
      <c r="AF287" s="104">
        <v>12763820.8382378</v>
      </c>
      <c r="AG287" s="104">
        <v>2502912.81006752</v>
      </c>
      <c r="AH287" s="110">
        <v>171097.18319601801</v>
      </c>
      <c r="AI287" s="110">
        <v>611407.18212968204</v>
      </c>
      <c r="AJ287" s="110">
        <f t="shared" si="75"/>
        <v>782504.36532570003</v>
      </c>
      <c r="AK287" s="111">
        <v>9478403.6628445908</v>
      </c>
      <c r="AL287" s="91"/>
      <c r="AM287" s="104">
        <v>12486149.3233536</v>
      </c>
      <c r="AN287" s="104">
        <v>2502912.81006752</v>
      </c>
      <c r="AO287" s="110">
        <v>179200.39844269701</v>
      </c>
      <c r="AP287" s="110">
        <v>681135.41929067799</v>
      </c>
      <c r="AQ287" s="110">
        <f t="shared" si="76"/>
        <v>860335.81773337501</v>
      </c>
      <c r="AR287" s="111">
        <v>9122900.69555269</v>
      </c>
    </row>
    <row r="288" spans="2:44" customFormat="1" x14ac:dyDescent="0.25">
      <c r="B288" s="108">
        <v>1674</v>
      </c>
      <c r="C288" s="109" t="s">
        <v>329</v>
      </c>
      <c r="D288" s="104">
        <v>17578800.556542501</v>
      </c>
      <c r="E288" s="104">
        <v>2054412.5434059901</v>
      </c>
      <c r="F288" s="110">
        <v>125370.70376700901</v>
      </c>
      <c r="G288" s="110">
        <v>368378.28232319298</v>
      </c>
      <c r="H288" s="110">
        <f t="shared" si="71"/>
        <v>493748.986090202</v>
      </c>
      <c r="I288" s="111">
        <v>15030639.0270463</v>
      </c>
      <c r="J288" s="91"/>
      <c r="K288" s="104">
        <v>16705804.2801937</v>
      </c>
      <c r="L288" s="104">
        <v>2249187.0580006102</v>
      </c>
      <c r="M288" s="110">
        <v>154950.10361540399</v>
      </c>
      <c r="N288" s="110">
        <v>455049.472998777</v>
      </c>
      <c r="O288" s="110">
        <f t="shared" si="72"/>
        <v>609999.57661418105</v>
      </c>
      <c r="P288" s="111">
        <v>13846617.6455789</v>
      </c>
      <c r="Q288" s="91"/>
      <c r="R288" s="104">
        <v>16030259.351757299</v>
      </c>
      <c r="S288" s="104">
        <v>2260815.8145635398</v>
      </c>
      <c r="T288" s="110">
        <v>195372.00947303401</v>
      </c>
      <c r="U288" s="110">
        <v>513445.43277617398</v>
      </c>
      <c r="V288" s="110">
        <f t="shared" si="73"/>
        <v>708817.44224920799</v>
      </c>
      <c r="W288" s="111">
        <v>13060626.094944499</v>
      </c>
      <c r="X288" s="91"/>
      <c r="Y288" s="104">
        <v>15431326.3844743</v>
      </c>
      <c r="Z288" s="104">
        <v>2260799.3784939498</v>
      </c>
      <c r="AA288" s="110">
        <v>205591.12539541299</v>
      </c>
      <c r="AB288" s="110">
        <v>590978.90816517104</v>
      </c>
      <c r="AC288" s="110">
        <f t="shared" si="74"/>
        <v>796570.03356058407</v>
      </c>
      <c r="AD288" s="111">
        <v>12373956.9724197</v>
      </c>
      <c r="AE288" s="91"/>
      <c r="AF288" s="104">
        <v>15140678.348898301</v>
      </c>
      <c r="AG288" s="104">
        <v>2260784.7852814598</v>
      </c>
      <c r="AH288" s="110">
        <v>215815.76516770499</v>
      </c>
      <c r="AI288" s="110">
        <v>605528.26691689703</v>
      </c>
      <c r="AJ288" s="110">
        <f t="shared" si="75"/>
        <v>821344.03208460205</v>
      </c>
      <c r="AK288" s="111">
        <v>12058549.5315322</v>
      </c>
      <c r="AL288" s="91"/>
      <c r="AM288" s="104">
        <v>14893844.232341601</v>
      </c>
      <c r="AN288" s="104">
        <v>2260784.7852814598</v>
      </c>
      <c r="AO288" s="110">
        <v>226036.866217492</v>
      </c>
      <c r="AP288" s="110">
        <v>674586.04025903705</v>
      </c>
      <c r="AQ288" s="110">
        <f t="shared" si="76"/>
        <v>900622.90647652908</v>
      </c>
      <c r="AR288" s="111">
        <v>11732436.540583599</v>
      </c>
    </row>
    <row r="289" spans="2:44" customFormat="1" x14ac:dyDescent="0.25">
      <c r="B289" s="108">
        <v>599</v>
      </c>
      <c r="C289" s="109" t="s">
        <v>205</v>
      </c>
      <c r="D289" s="104">
        <v>119843434.668089</v>
      </c>
      <c r="E289" s="104">
        <v>61760304.465803303</v>
      </c>
      <c r="F289" s="110">
        <v>1415220.6470275901</v>
      </c>
      <c r="G289" s="110">
        <v>2269877.83023741</v>
      </c>
      <c r="H289" s="110">
        <f t="shared" si="71"/>
        <v>3685098.4772650003</v>
      </c>
      <c r="I289" s="111">
        <v>54398031.725020804</v>
      </c>
      <c r="J289" s="91"/>
      <c r="K289" s="104">
        <v>114541013.553201</v>
      </c>
      <c r="L289" s="104">
        <v>60160165.321183302</v>
      </c>
      <c r="M289" s="110">
        <v>1749121.43991082</v>
      </c>
      <c r="N289" s="110">
        <v>2803929.4388015298</v>
      </c>
      <c r="O289" s="110">
        <f t="shared" si="72"/>
        <v>4553050.8787123496</v>
      </c>
      <c r="P289" s="111">
        <v>49827797.353305601</v>
      </c>
      <c r="Q289" s="91"/>
      <c r="R289" s="104">
        <v>112242413.073844</v>
      </c>
      <c r="S289" s="104">
        <v>60471205.665656701</v>
      </c>
      <c r="T289" s="110">
        <v>2205415.5663938001</v>
      </c>
      <c r="U289" s="110">
        <v>3163754.38189591</v>
      </c>
      <c r="V289" s="110">
        <f t="shared" si="73"/>
        <v>5369169.9482897101</v>
      </c>
      <c r="W289" s="111">
        <v>46402037.459897697</v>
      </c>
      <c r="X289" s="91"/>
      <c r="Y289" s="104">
        <v>109669292.17816</v>
      </c>
      <c r="Z289" s="104">
        <v>60470766.041633397</v>
      </c>
      <c r="AA289" s="110">
        <v>2320771.89297705</v>
      </c>
      <c r="AB289" s="110">
        <v>3641501.1040339302</v>
      </c>
      <c r="AC289" s="110">
        <f t="shared" si="74"/>
        <v>5962272.9970109798</v>
      </c>
      <c r="AD289" s="111">
        <v>43236253.139515601</v>
      </c>
      <c r="AE289" s="91"/>
      <c r="AF289" s="104">
        <v>108311601.34354401</v>
      </c>
      <c r="AG289" s="104">
        <v>60470375.7094585</v>
      </c>
      <c r="AH289" s="110">
        <v>2436190.5743705798</v>
      </c>
      <c r="AI289" s="110">
        <v>3731151.5217144699</v>
      </c>
      <c r="AJ289" s="110">
        <f t="shared" si="75"/>
        <v>6167342.0960850492</v>
      </c>
      <c r="AK289" s="111">
        <v>41673883.538000301</v>
      </c>
      <c r="AL289" s="91"/>
      <c r="AM289" s="104">
        <v>107067008.27021401</v>
      </c>
      <c r="AN289" s="104">
        <v>60470375.7094585</v>
      </c>
      <c r="AO289" s="110">
        <v>2551569.3096443098</v>
      </c>
      <c r="AP289" s="110">
        <v>4156672.5587482401</v>
      </c>
      <c r="AQ289" s="110">
        <f t="shared" si="76"/>
        <v>6708241.8683925495</v>
      </c>
      <c r="AR289" s="111">
        <v>39888390.692362703</v>
      </c>
    </row>
    <row r="290" spans="2:44" customFormat="1" x14ac:dyDescent="0.25">
      <c r="B290" s="108">
        <v>277</v>
      </c>
      <c r="C290" s="109" t="s">
        <v>99</v>
      </c>
      <c r="D290" s="104">
        <v>46175.917783888399</v>
      </c>
      <c r="E290" s="104">
        <v>4108.61494315658</v>
      </c>
      <c r="F290" s="110">
        <v>0</v>
      </c>
      <c r="G290" s="110">
        <v>0</v>
      </c>
      <c r="H290" s="110">
        <f t="shared" si="71"/>
        <v>0</v>
      </c>
      <c r="I290" s="111">
        <v>42067.302840731798</v>
      </c>
      <c r="J290" s="91"/>
      <c r="K290" s="104">
        <v>43006.755971505998</v>
      </c>
      <c r="L290" s="104">
        <v>3245.7649455413298</v>
      </c>
      <c r="M290" s="110">
        <v>0</v>
      </c>
      <c r="N290" s="110">
        <v>0</v>
      </c>
      <c r="O290" s="110">
        <f t="shared" si="72"/>
        <v>0</v>
      </c>
      <c r="P290" s="111">
        <v>39760.991025964599</v>
      </c>
      <c r="Q290" s="91"/>
      <c r="R290" s="104">
        <v>41611.949546315896</v>
      </c>
      <c r="S290" s="104">
        <v>3262.5462133678202</v>
      </c>
      <c r="T290" s="110">
        <v>0</v>
      </c>
      <c r="U290" s="110">
        <v>0</v>
      </c>
      <c r="V290" s="110">
        <f t="shared" si="73"/>
        <v>0</v>
      </c>
      <c r="W290" s="111">
        <v>38349.403332948001</v>
      </c>
      <c r="X290" s="91"/>
      <c r="Y290" s="104">
        <v>40477.159515935899</v>
      </c>
      <c r="Z290" s="104">
        <v>3262.5224947454299</v>
      </c>
      <c r="AA290" s="110">
        <v>0</v>
      </c>
      <c r="AB290" s="110">
        <v>0</v>
      </c>
      <c r="AC290" s="110">
        <f t="shared" si="74"/>
        <v>0</v>
      </c>
      <c r="AD290" s="111">
        <v>37214.6370211904</v>
      </c>
      <c r="AE290" s="91"/>
      <c r="AF290" s="104">
        <v>40491.215128735901</v>
      </c>
      <c r="AG290" s="104">
        <v>3262.50143551989</v>
      </c>
      <c r="AH290" s="110">
        <v>0</v>
      </c>
      <c r="AI290" s="110">
        <v>0</v>
      </c>
      <c r="AJ290" s="110">
        <f t="shared" si="75"/>
        <v>0</v>
      </c>
      <c r="AK290" s="111">
        <v>37228.713693215999</v>
      </c>
      <c r="AL290" s="91"/>
      <c r="AM290" s="104">
        <v>40391.225759396701</v>
      </c>
      <c r="AN290" s="104">
        <v>3262.50143551989</v>
      </c>
      <c r="AO290" s="110">
        <v>0</v>
      </c>
      <c r="AP290" s="110">
        <v>0</v>
      </c>
      <c r="AQ290" s="110">
        <f t="shared" si="76"/>
        <v>0</v>
      </c>
      <c r="AR290" s="111">
        <v>37128.724323876799</v>
      </c>
    </row>
    <row r="291" spans="2:44" customFormat="1" x14ac:dyDescent="0.25">
      <c r="B291" s="108">
        <v>840</v>
      </c>
      <c r="C291" s="109" t="s">
        <v>269</v>
      </c>
      <c r="D291" s="104">
        <v>7470509.5315423999</v>
      </c>
      <c r="E291" s="104">
        <v>306053.525291231</v>
      </c>
      <c r="F291" s="110">
        <v>36142.905590489099</v>
      </c>
      <c r="G291" s="110">
        <v>132330.062582118</v>
      </c>
      <c r="H291" s="110">
        <f t="shared" si="71"/>
        <v>168472.9681726071</v>
      </c>
      <c r="I291" s="111">
        <v>6995983.0380785596</v>
      </c>
      <c r="J291" s="91"/>
      <c r="K291" s="104">
        <v>6885148.2888649497</v>
      </c>
      <c r="L291" s="104">
        <v>282062.25519634102</v>
      </c>
      <c r="M291" s="110">
        <v>44670.300141377702</v>
      </c>
      <c r="N291" s="110">
        <v>163464.37379567701</v>
      </c>
      <c r="O291" s="110">
        <f t="shared" si="72"/>
        <v>208134.6739370547</v>
      </c>
      <c r="P291" s="111">
        <v>6394951.3597315503</v>
      </c>
      <c r="Q291" s="91"/>
      <c r="R291" s="104">
        <v>6492464.6002455503</v>
      </c>
      <c r="S291" s="104">
        <v>283520.57467652898</v>
      </c>
      <c r="T291" s="110">
        <v>56323.462190424303</v>
      </c>
      <c r="U291" s="110">
        <v>184441.56323027599</v>
      </c>
      <c r="V291" s="110">
        <f t="shared" si="73"/>
        <v>240765.02542070029</v>
      </c>
      <c r="W291" s="111">
        <v>5968179.0001483196</v>
      </c>
      <c r="X291" s="91"/>
      <c r="Y291" s="104">
        <v>6206839.87190329</v>
      </c>
      <c r="Z291" s="104">
        <v>283518.51348964899</v>
      </c>
      <c r="AA291" s="110">
        <v>59269.5136275064</v>
      </c>
      <c r="AB291" s="110">
        <v>212293.39419525501</v>
      </c>
      <c r="AC291" s="110">
        <f t="shared" si="74"/>
        <v>271562.90782276139</v>
      </c>
      <c r="AD291" s="111">
        <v>5651758.4505908797</v>
      </c>
      <c r="AE291" s="91"/>
      <c r="AF291" s="104">
        <v>6067282.4129999299</v>
      </c>
      <c r="AG291" s="104">
        <v>283516.683408682</v>
      </c>
      <c r="AH291" s="110">
        <v>62217.157525824798</v>
      </c>
      <c r="AI291" s="110">
        <v>217519.86287305999</v>
      </c>
      <c r="AJ291" s="110">
        <f t="shared" si="75"/>
        <v>279737.02039888478</v>
      </c>
      <c r="AK291" s="111">
        <v>5504028.7091923701</v>
      </c>
      <c r="AL291" s="91"/>
      <c r="AM291" s="104">
        <v>5891530.6974990899</v>
      </c>
      <c r="AN291" s="104">
        <v>283516.683408682</v>
      </c>
      <c r="AO291" s="110">
        <v>65163.781251889697</v>
      </c>
      <c r="AP291" s="110">
        <v>242327.024170722</v>
      </c>
      <c r="AQ291" s="110">
        <f t="shared" si="76"/>
        <v>307490.80542261171</v>
      </c>
      <c r="AR291" s="111">
        <v>5300523.2086677896</v>
      </c>
    </row>
    <row r="292" spans="2:44" customFormat="1" x14ac:dyDescent="0.25">
      <c r="B292" s="108">
        <v>441</v>
      </c>
      <c r="C292" s="109" t="s">
        <v>164</v>
      </c>
      <c r="D292" s="104">
        <v>4967762.90476753</v>
      </c>
      <c r="E292" s="104">
        <v>439575.02900295402</v>
      </c>
      <c r="F292" s="110">
        <v>84709.934977708894</v>
      </c>
      <c r="G292" s="110">
        <v>123984.923500363</v>
      </c>
      <c r="H292" s="110">
        <f t="shared" si="71"/>
        <v>208694.8584780719</v>
      </c>
      <c r="I292" s="111">
        <v>4319493.0172865</v>
      </c>
      <c r="J292" s="91"/>
      <c r="K292" s="104">
        <v>4635231.5418895604</v>
      </c>
      <c r="L292" s="104">
        <v>345540.299098638</v>
      </c>
      <c r="M292" s="110">
        <v>104696.01595635399</v>
      </c>
      <c r="N292" s="110">
        <v>153155.809682436</v>
      </c>
      <c r="O292" s="110">
        <f t="shared" si="72"/>
        <v>257851.82563878997</v>
      </c>
      <c r="P292" s="111">
        <v>4031839.41715213</v>
      </c>
      <c r="Q292" s="91"/>
      <c r="R292" s="104">
        <v>4466182.52119774</v>
      </c>
      <c r="S292" s="104">
        <v>347326.81303335301</v>
      </c>
      <c r="T292" s="110">
        <v>132008.11450880699</v>
      </c>
      <c r="U292" s="110">
        <v>172810.11329683501</v>
      </c>
      <c r="V292" s="110">
        <f t="shared" si="73"/>
        <v>304818.227805642</v>
      </c>
      <c r="W292" s="111">
        <v>3814037.4803587398</v>
      </c>
      <c r="X292" s="91"/>
      <c r="Y292" s="104">
        <v>4303311.1673396798</v>
      </c>
      <c r="Z292" s="104">
        <v>347324.28797685303</v>
      </c>
      <c r="AA292" s="110">
        <v>138912.922564468</v>
      </c>
      <c r="AB292" s="110">
        <v>198905.52248924799</v>
      </c>
      <c r="AC292" s="110">
        <f t="shared" si="74"/>
        <v>337818.44505371596</v>
      </c>
      <c r="AD292" s="111">
        <v>3618168.43430911</v>
      </c>
      <c r="AE292" s="91"/>
      <c r="AF292" s="104">
        <v>4243117.7822545301</v>
      </c>
      <c r="AG292" s="104">
        <v>347322.04603659699</v>
      </c>
      <c r="AH292" s="110">
        <v>145821.462951152</v>
      </c>
      <c r="AI292" s="110">
        <v>203802.39404322699</v>
      </c>
      <c r="AJ292" s="110">
        <f t="shared" si="75"/>
        <v>349623.85699437896</v>
      </c>
      <c r="AK292" s="111">
        <v>3546171.87922356</v>
      </c>
      <c r="AL292" s="91"/>
      <c r="AM292" s="104">
        <v>4205460.9255655799</v>
      </c>
      <c r="AN292" s="104">
        <v>347322.04603659699</v>
      </c>
      <c r="AO292" s="110">
        <v>152727.612309116</v>
      </c>
      <c r="AP292" s="110">
        <v>227045.13976355901</v>
      </c>
      <c r="AQ292" s="110">
        <f t="shared" si="76"/>
        <v>379772.75207267504</v>
      </c>
      <c r="AR292" s="111">
        <v>3478366.1274563102</v>
      </c>
    </row>
    <row r="293" spans="2:44" customFormat="1" x14ac:dyDescent="0.25">
      <c r="B293" s="108">
        <v>279</v>
      </c>
      <c r="C293" s="109" t="s">
        <v>100</v>
      </c>
      <c r="D293" s="104">
        <v>258017.285233598</v>
      </c>
      <c r="E293" s="104">
        <v>25437.106054873399</v>
      </c>
      <c r="F293" s="110">
        <v>12424.123796730601</v>
      </c>
      <c r="G293" s="110">
        <v>17882.440889475401</v>
      </c>
      <c r="H293" s="110">
        <f t="shared" si="71"/>
        <v>30306.564686206002</v>
      </c>
      <c r="I293" s="111">
        <v>202273.614492519</v>
      </c>
      <c r="J293" s="91"/>
      <c r="K293" s="104">
        <v>251086.83193614701</v>
      </c>
      <c r="L293" s="104">
        <v>23091.857835447601</v>
      </c>
      <c r="M293" s="110">
        <v>15355.4156735986</v>
      </c>
      <c r="N293" s="110">
        <v>22089.780242659101</v>
      </c>
      <c r="O293" s="110">
        <f t="shared" si="72"/>
        <v>37445.195916257697</v>
      </c>
      <c r="P293" s="111">
        <v>190549.778184442</v>
      </c>
      <c r="Q293" s="91"/>
      <c r="R293" s="104">
        <v>242894.48677045901</v>
      </c>
      <c r="S293" s="104">
        <v>23211.247457755399</v>
      </c>
      <c r="T293" s="110">
        <v>19361.1901279583</v>
      </c>
      <c r="U293" s="110">
        <v>24924.5355716589</v>
      </c>
      <c r="V293" s="110">
        <f t="shared" si="73"/>
        <v>44285.7256996172</v>
      </c>
      <c r="W293" s="111">
        <v>175397.51361308701</v>
      </c>
      <c r="X293" s="91"/>
      <c r="Y293" s="104">
        <v>239825.65574064601</v>
      </c>
      <c r="Z293" s="104">
        <v>23211.0787126166</v>
      </c>
      <c r="AA293" s="110">
        <v>20373.8953094553</v>
      </c>
      <c r="AB293" s="110">
        <v>28688.296512872301</v>
      </c>
      <c r="AC293" s="110">
        <f t="shared" si="74"/>
        <v>49062.191822327601</v>
      </c>
      <c r="AD293" s="111">
        <v>167552.38520570099</v>
      </c>
      <c r="AE293" s="91"/>
      <c r="AF293" s="104">
        <v>240388.087308029</v>
      </c>
      <c r="AG293" s="104">
        <v>23210.928887644499</v>
      </c>
      <c r="AH293" s="110">
        <v>21387.147899502299</v>
      </c>
      <c r="AI293" s="110">
        <v>29394.576063927001</v>
      </c>
      <c r="AJ293" s="110">
        <f t="shared" si="75"/>
        <v>50781.7239634293</v>
      </c>
      <c r="AK293" s="111">
        <v>166395.434456955</v>
      </c>
      <c r="AL293" s="91"/>
      <c r="AM293" s="104">
        <v>225053.677458797</v>
      </c>
      <c r="AN293" s="104">
        <v>23210.928887644499</v>
      </c>
      <c r="AO293" s="110">
        <v>22400.049805337101</v>
      </c>
      <c r="AP293" s="110">
        <v>32746.895158205702</v>
      </c>
      <c r="AQ293" s="110">
        <f t="shared" si="76"/>
        <v>55146.944963542803</v>
      </c>
      <c r="AR293" s="111">
        <v>146695.80360761</v>
      </c>
    </row>
    <row r="294" spans="2:44" customFormat="1" x14ac:dyDescent="0.25">
      <c r="B294" s="108">
        <v>606</v>
      </c>
      <c r="C294" s="109" t="s">
        <v>207</v>
      </c>
      <c r="D294" s="104">
        <v>15008288.0329607</v>
      </c>
      <c r="E294" s="104">
        <v>3772285.2610961902</v>
      </c>
      <c r="F294" s="110">
        <v>147960.01976106499</v>
      </c>
      <c r="G294" s="110">
        <v>269428.77606809599</v>
      </c>
      <c r="H294" s="110">
        <f t="shared" si="71"/>
        <v>417388.79582916095</v>
      </c>
      <c r="I294" s="111">
        <v>10818613.976035301</v>
      </c>
      <c r="J294" s="91"/>
      <c r="K294" s="104">
        <v>14247710.2700988</v>
      </c>
      <c r="L294" s="104">
        <v>3739157.1275581499</v>
      </c>
      <c r="M294" s="110">
        <v>182869.04120376499</v>
      </c>
      <c r="N294" s="110">
        <v>332819.355656064</v>
      </c>
      <c r="O294" s="110">
        <f t="shared" si="72"/>
        <v>515688.39685982896</v>
      </c>
      <c r="P294" s="111">
        <v>9992864.7456808593</v>
      </c>
      <c r="Q294" s="91"/>
      <c r="R294" s="104">
        <v>13766897.342018699</v>
      </c>
      <c r="S294" s="104">
        <v>3758489.3337578201</v>
      </c>
      <c r="T294" s="110">
        <v>230574.17334204901</v>
      </c>
      <c r="U294" s="110">
        <v>375529.66927966097</v>
      </c>
      <c r="V294" s="110">
        <f t="shared" si="73"/>
        <v>606103.84262170992</v>
      </c>
      <c r="W294" s="111">
        <v>9402304.1656391993</v>
      </c>
      <c r="X294" s="91"/>
      <c r="Y294" s="104">
        <v>13367518.6526822</v>
      </c>
      <c r="Z294" s="104">
        <v>3758462.0096424199</v>
      </c>
      <c r="AA294" s="110">
        <v>242634.57141260401</v>
      </c>
      <c r="AB294" s="110">
        <v>432237.00079394301</v>
      </c>
      <c r="AC294" s="110">
        <f t="shared" si="74"/>
        <v>674871.57220654702</v>
      </c>
      <c r="AD294" s="111">
        <v>8934185.0708332099</v>
      </c>
      <c r="AE294" s="91"/>
      <c r="AF294" s="104">
        <v>13122974.727737499</v>
      </c>
      <c r="AG294" s="104">
        <v>3758437.74918159</v>
      </c>
      <c r="AH294" s="110">
        <v>254701.48862134499</v>
      </c>
      <c r="AI294" s="110">
        <v>442878.27936316701</v>
      </c>
      <c r="AJ294" s="110">
        <f t="shared" si="75"/>
        <v>697579.76798451203</v>
      </c>
      <c r="AK294" s="111">
        <v>8666957.2105714101</v>
      </c>
      <c r="AL294" s="91"/>
      <c r="AM294" s="104">
        <v>12888989.3247761</v>
      </c>
      <c r="AN294" s="104">
        <v>3758437.74918159</v>
      </c>
      <c r="AO294" s="110">
        <v>266764.229499924</v>
      </c>
      <c r="AP294" s="110">
        <v>493386.55371696601</v>
      </c>
      <c r="AQ294" s="110">
        <f t="shared" si="76"/>
        <v>760150.78321688995</v>
      </c>
      <c r="AR294" s="111">
        <v>8370400.7923776601</v>
      </c>
    </row>
    <row r="295" spans="2:44" customFormat="1" x14ac:dyDescent="0.25">
      <c r="B295" s="108">
        <v>88</v>
      </c>
      <c r="C295" s="109" t="s">
        <v>38</v>
      </c>
      <c r="D295" s="104">
        <v>4723.8440803120202</v>
      </c>
      <c r="E295" s="104">
        <v>4723.8440803120202</v>
      </c>
      <c r="F295" s="110">
        <v>0</v>
      </c>
      <c r="G295" s="110">
        <v>0</v>
      </c>
      <c r="H295" s="110">
        <f t="shared" si="71"/>
        <v>0</v>
      </c>
      <c r="I295" s="111">
        <v>0</v>
      </c>
      <c r="J295" s="91"/>
      <c r="K295" s="104">
        <v>5485.3214131472896</v>
      </c>
      <c r="L295" s="104">
        <v>5485.3214131472896</v>
      </c>
      <c r="M295" s="110">
        <v>0</v>
      </c>
      <c r="N295" s="110">
        <v>0</v>
      </c>
      <c r="O295" s="110">
        <f t="shared" si="72"/>
        <v>0</v>
      </c>
      <c r="P295" s="111">
        <v>0</v>
      </c>
      <c r="Q295" s="91"/>
      <c r="R295" s="104">
        <v>5513.6816454169902</v>
      </c>
      <c r="S295" s="104">
        <v>5513.6816454169902</v>
      </c>
      <c r="T295" s="110">
        <v>0</v>
      </c>
      <c r="U295" s="110">
        <v>0</v>
      </c>
      <c r="V295" s="110">
        <f t="shared" si="73"/>
        <v>0</v>
      </c>
      <c r="W295" s="111">
        <v>0</v>
      </c>
      <c r="X295" s="91"/>
      <c r="Y295" s="104">
        <v>5513.6415611011398</v>
      </c>
      <c r="Z295" s="104">
        <v>5513.6415611011398</v>
      </c>
      <c r="AA295" s="110">
        <v>0</v>
      </c>
      <c r="AB295" s="110">
        <v>0</v>
      </c>
      <c r="AC295" s="110">
        <f t="shared" si="74"/>
        <v>0</v>
      </c>
      <c r="AD295" s="111">
        <v>0</v>
      </c>
      <c r="AE295" s="91"/>
      <c r="AF295" s="104">
        <v>5513.6059711484604</v>
      </c>
      <c r="AG295" s="104">
        <v>5513.6059711484604</v>
      </c>
      <c r="AH295" s="110">
        <v>0</v>
      </c>
      <c r="AI295" s="110">
        <v>0</v>
      </c>
      <c r="AJ295" s="110">
        <f t="shared" si="75"/>
        <v>0</v>
      </c>
      <c r="AK295" s="111">
        <v>0</v>
      </c>
      <c r="AL295" s="91"/>
      <c r="AM295" s="104">
        <v>5513.6059711484604</v>
      </c>
      <c r="AN295" s="104">
        <v>5513.6059711484604</v>
      </c>
      <c r="AO295" s="110">
        <v>0</v>
      </c>
      <c r="AP295" s="110">
        <v>0</v>
      </c>
      <c r="AQ295" s="110">
        <f t="shared" si="76"/>
        <v>0</v>
      </c>
      <c r="AR295" s="111">
        <v>0</v>
      </c>
    </row>
    <row r="296" spans="2:44" customFormat="1" x14ac:dyDescent="0.25">
      <c r="B296" s="108">
        <v>962</v>
      </c>
      <c r="C296" s="109" t="s">
        <v>302</v>
      </c>
      <c r="D296" s="104">
        <v>1361660.2970877099</v>
      </c>
      <c r="E296" s="104">
        <v>225191.90537477101</v>
      </c>
      <c r="F296" s="110">
        <v>19200.918594947401</v>
      </c>
      <c r="G296" s="110">
        <v>30996.2308750907</v>
      </c>
      <c r="H296" s="110">
        <f t="shared" si="71"/>
        <v>50197.149470038101</v>
      </c>
      <c r="I296" s="111">
        <v>1086271.2422429</v>
      </c>
      <c r="J296" s="91"/>
      <c r="K296" s="104">
        <v>1247985.1742694799</v>
      </c>
      <c r="L296" s="104">
        <v>200585.707631208</v>
      </c>
      <c r="M296" s="110">
        <v>23731.096950106901</v>
      </c>
      <c r="N296" s="110">
        <v>38288.952420609101</v>
      </c>
      <c r="O296" s="110">
        <f t="shared" si="72"/>
        <v>62020.049370716006</v>
      </c>
      <c r="P296" s="111">
        <v>985379.41726755595</v>
      </c>
      <c r="Q296" s="91"/>
      <c r="R296" s="104">
        <v>1173018.32667347</v>
      </c>
      <c r="S296" s="104">
        <v>201622.776716124</v>
      </c>
      <c r="T296" s="110">
        <v>29921.839288662901</v>
      </c>
      <c r="U296" s="110">
        <v>43202.528324208797</v>
      </c>
      <c r="V296" s="110">
        <f t="shared" si="73"/>
        <v>73124.367612871691</v>
      </c>
      <c r="W296" s="111">
        <v>898271.18234447204</v>
      </c>
      <c r="X296" s="91"/>
      <c r="Y296" s="104">
        <v>1109346.31069875</v>
      </c>
      <c r="Z296" s="104">
        <v>201621.31092401201</v>
      </c>
      <c r="AA296" s="110">
        <v>31486.929114612802</v>
      </c>
      <c r="AB296" s="110">
        <v>49726.380622312099</v>
      </c>
      <c r="AC296" s="110">
        <f t="shared" si="74"/>
        <v>81213.309736924901</v>
      </c>
      <c r="AD296" s="111">
        <v>826511.69003781094</v>
      </c>
      <c r="AE296" s="91"/>
      <c r="AF296" s="104">
        <v>1059476.1097837801</v>
      </c>
      <c r="AG296" s="104">
        <v>201620.00948052201</v>
      </c>
      <c r="AH296" s="110">
        <v>33052.8649355944</v>
      </c>
      <c r="AI296" s="110">
        <v>50950.598510806798</v>
      </c>
      <c r="AJ296" s="110">
        <f t="shared" si="75"/>
        <v>84003.463446401205</v>
      </c>
      <c r="AK296" s="111">
        <v>773852.63685686095</v>
      </c>
      <c r="AL296" s="91"/>
      <c r="AM296" s="104">
        <v>1034925.16193633</v>
      </c>
      <c r="AN296" s="104">
        <v>201620.00948052201</v>
      </c>
      <c r="AO296" s="110">
        <v>34618.2587900664</v>
      </c>
      <c r="AP296" s="110">
        <v>56761.284940889898</v>
      </c>
      <c r="AQ296" s="110">
        <f t="shared" si="76"/>
        <v>91379.543730956299</v>
      </c>
      <c r="AR296" s="111">
        <v>741925.60872485605</v>
      </c>
    </row>
    <row r="297" spans="2:44" customFormat="1" x14ac:dyDescent="0.25">
      <c r="B297" s="108">
        <v>1676</v>
      </c>
      <c r="C297" s="109" t="s">
        <v>330</v>
      </c>
      <c r="D297" s="104">
        <v>5747227.7724285396</v>
      </c>
      <c r="E297" s="104">
        <v>381326.83292771701</v>
      </c>
      <c r="F297" s="110">
        <v>23718.781793758499</v>
      </c>
      <c r="G297" s="110">
        <v>125177.086226328</v>
      </c>
      <c r="H297" s="110">
        <f t="shared" si="71"/>
        <v>148895.86802008649</v>
      </c>
      <c r="I297" s="111">
        <v>5217005.0714807399</v>
      </c>
      <c r="J297" s="91"/>
      <c r="K297" s="104">
        <v>5333577.4655371197</v>
      </c>
      <c r="L297" s="104">
        <v>358504.71169499098</v>
      </c>
      <c r="M297" s="110">
        <v>29314.884467779098</v>
      </c>
      <c r="N297" s="110">
        <v>154628.461698614</v>
      </c>
      <c r="O297" s="110">
        <f t="shared" si="72"/>
        <v>183943.34616639311</v>
      </c>
      <c r="P297" s="111">
        <v>4791129.4076757403</v>
      </c>
      <c r="Q297" s="91"/>
      <c r="R297" s="104">
        <v>5059077.7815906098</v>
      </c>
      <c r="S297" s="104">
        <v>360358.254291252</v>
      </c>
      <c r="T297" s="110">
        <v>36962.272062465898</v>
      </c>
      <c r="U297" s="110">
        <v>174471.74900161201</v>
      </c>
      <c r="V297" s="110">
        <f t="shared" si="73"/>
        <v>211434.02106407791</v>
      </c>
      <c r="W297" s="111">
        <v>4487285.5062352801</v>
      </c>
      <c r="X297" s="91"/>
      <c r="Y297" s="104">
        <v>4838235.4771921895</v>
      </c>
      <c r="Z297" s="104">
        <v>360355.63449652802</v>
      </c>
      <c r="AA297" s="110">
        <v>38895.618318050998</v>
      </c>
      <c r="AB297" s="110">
        <v>200818.07559010599</v>
      </c>
      <c r="AC297" s="110">
        <f t="shared" si="74"/>
        <v>239713.693908157</v>
      </c>
      <c r="AD297" s="111">
        <v>4238166.1487875003</v>
      </c>
      <c r="AE297" s="91"/>
      <c r="AF297" s="104">
        <v>4720762.9783262098</v>
      </c>
      <c r="AG297" s="104">
        <v>360353.30844035698</v>
      </c>
      <c r="AH297" s="110">
        <v>40830.009626322499</v>
      </c>
      <c r="AI297" s="110">
        <v>205762.03244748901</v>
      </c>
      <c r="AJ297" s="110">
        <f t="shared" si="75"/>
        <v>246592.04207381152</v>
      </c>
      <c r="AK297" s="111">
        <v>4113817.62781204</v>
      </c>
      <c r="AL297" s="91"/>
      <c r="AM297" s="104">
        <v>4591218.5367644699</v>
      </c>
      <c r="AN297" s="104">
        <v>360353.30844035698</v>
      </c>
      <c r="AO297" s="110">
        <v>42763.7314465526</v>
      </c>
      <c r="AP297" s="110">
        <v>229228.26610743999</v>
      </c>
      <c r="AQ297" s="110">
        <f t="shared" si="76"/>
        <v>271991.99755399261</v>
      </c>
      <c r="AR297" s="111">
        <v>3958873.2307701199</v>
      </c>
    </row>
    <row r="298" spans="2:44" customFormat="1" x14ac:dyDescent="0.25">
      <c r="B298" s="108">
        <v>518</v>
      </c>
      <c r="C298" s="109" t="s">
        <v>182</v>
      </c>
      <c r="D298" s="104">
        <v>84571537.221379995</v>
      </c>
      <c r="E298" s="104">
        <v>36828786.550426804</v>
      </c>
      <c r="F298" s="110">
        <v>1209657.8714816801</v>
      </c>
      <c r="G298" s="110">
        <v>1682141.60633665</v>
      </c>
      <c r="H298" s="110">
        <f t="shared" si="71"/>
        <v>2891799.4778183298</v>
      </c>
      <c r="I298" s="111">
        <v>44850951.193134896</v>
      </c>
      <c r="J298" s="91"/>
      <c r="K298" s="104">
        <v>83203244.709255397</v>
      </c>
      <c r="L298" s="104">
        <v>38665738.811200902</v>
      </c>
      <c r="M298" s="110">
        <v>1495059.10785674</v>
      </c>
      <c r="N298" s="110">
        <v>2077911.9948261301</v>
      </c>
      <c r="O298" s="110">
        <f t="shared" si="72"/>
        <v>3572971.1026828699</v>
      </c>
      <c r="P298" s="111">
        <v>40964534.795371599</v>
      </c>
      <c r="Q298" s="91"/>
      <c r="R298" s="104">
        <v>81168321.515009597</v>
      </c>
      <c r="S298" s="104">
        <v>38865648.579649001</v>
      </c>
      <c r="T298" s="110">
        <v>1885075.87518576</v>
      </c>
      <c r="U298" s="110">
        <v>2344567.9794407198</v>
      </c>
      <c r="V298" s="110">
        <f t="shared" si="73"/>
        <v>4229643.8546264796</v>
      </c>
      <c r="W298" s="111">
        <v>38073029.080734201</v>
      </c>
      <c r="X298" s="91"/>
      <c r="Y298" s="104">
        <v>79158196.478670493</v>
      </c>
      <c r="Z298" s="104">
        <v>38865366.027439103</v>
      </c>
      <c r="AA298" s="110">
        <v>1983676.5342206</v>
      </c>
      <c r="AB298" s="110">
        <v>2698612.4253108599</v>
      </c>
      <c r="AC298" s="110">
        <f t="shared" si="74"/>
        <v>4682288.95953146</v>
      </c>
      <c r="AD298" s="111">
        <v>35610541.491700001</v>
      </c>
      <c r="AE298" s="91"/>
      <c r="AF298" s="104">
        <v>77762133.739670098</v>
      </c>
      <c r="AG298" s="104">
        <v>38865115.155756101</v>
      </c>
      <c r="AH298" s="110">
        <v>2082330.49094245</v>
      </c>
      <c r="AI298" s="110">
        <v>2765049.7884133998</v>
      </c>
      <c r="AJ298" s="110">
        <f t="shared" si="75"/>
        <v>4847380.2793558501</v>
      </c>
      <c r="AK298" s="111">
        <v>34049638.304558203</v>
      </c>
      <c r="AL298" s="91"/>
      <c r="AM298" s="104">
        <v>76784533.041718394</v>
      </c>
      <c r="AN298" s="104">
        <v>38865115.155756101</v>
      </c>
      <c r="AO298" s="110">
        <v>2180950.3037741799</v>
      </c>
      <c r="AP298" s="110">
        <v>3080391.27121522</v>
      </c>
      <c r="AQ298" s="110">
        <f t="shared" si="76"/>
        <v>5261341.5749893999</v>
      </c>
      <c r="AR298" s="111">
        <v>32658076.310972899</v>
      </c>
    </row>
    <row r="299" spans="2:44" customFormat="1" x14ac:dyDescent="0.25">
      <c r="B299" s="108">
        <v>796</v>
      </c>
      <c r="C299" s="109" t="s">
        <v>259</v>
      </c>
      <c r="D299" s="104">
        <v>29914409.973954301</v>
      </c>
      <c r="E299" s="104">
        <v>4663884.4177498799</v>
      </c>
      <c r="F299" s="110">
        <v>321897.75291529403</v>
      </c>
      <c r="G299" s="110">
        <v>1186201.9123352</v>
      </c>
      <c r="H299" s="110">
        <f t="shared" si="71"/>
        <v>1508099.6652504941</v>
      </c>
      <c r="I299" s="111">
        <v>23742425.890953898</v>
      </c>
      <c r="J299" s="91"/>
      <c r="K299" s="104">
        <v>28146997.231933702</v>
      </c>
      <c r="L299" s="104">
        <v>4506297.8884349903</v>
      </c>
      <c r="M299" s="110">
        <v>397844.86063414498</v>
      </c>
      <c r="N299" s="110">
        <v>1465288.7560963901</v>
      </c>
      <c r="O299" s="110">
        <f t="shared" si="72"/>
        <v>1863133.6167305349</v>
      </c>
      <c r="P299" s="111">
        <v>21777565.726768199</v>
      </c>
      <c r="Q299" s="91"/>
      <c r="R299" s="104">
        <v>27124041.752130799</v>
      </c>
      <c r="S299" s="104">
        <v>4529596.3690830301</v>
      </c>
      <c r="T299" s="110">
        <v>501630.835133466</v>
      </c>
      <c r="U299" s="110">
        <v>1653327.5262533801</v>
      </c>
      <c r="V299" s="110">
        <f t="shared" si="73"/>
        <v>2154958.3613868463</v>
      </c>
      <c r="W299" s="111">
        <v>20439487.021660902</v>
      </c>
      <c r="X299" s="91"/>
      <c r="Y299" s="104">
        <v>26221726.001240101</v>
      </c>
      <c r="Z299" s="104">
        <v>4529563.4390404196</v>
      </c>
      <c r="AA299" s="110">
        <v>527869.105744979</v>
      </c>
      <c r="AB299" s="110">
        <v>1902990.3353538699</v>
      </c>
      <c r="AC299" s="110">
        <f t="shared" si="74"/>
        <v>2430859.4410988488</v>
      </c>
      <c r="AD299" s="111">
        <v>19261303.121100899</v>
      </c>
      <c r="AE299" s="91"/>
      <c r="AF299" s="104">
        <v>25713354.879862402</v>
      </c>
      <c r="AG299" s="104">
        <v>4529534.2012042804</v>
      </c>
      <c r="AH299" s="110">
        <v>554121.55921437696</v>
      </c>
      <c r="AI299" s="110">
        <v>1949840.2122404899</v>
      </c>
      <c r="AJ299" s="110">
        <f t="shared" si="75"/>
        <v>2503961.771454867</v>
      </c>
      <c r="AK299" s="111">
        <v>18679858.907203201</v>
      </c>
      <c r="AL299" s="91"/>
      <c r="AM299" s="104">
        <v>25244913.6381668</v>
      </c>
      <c r="AN299" s="104">
        <v>4529534.2012042804</v>
      </c>
      <c r="AO299" s="110">
        <v>580364.92677464301</v>
      </c>
      <c r="AP299" s="110">
        <v>2172210.7121609799</v>
      </c>
      <c r="AQ299" s="110">
        <f t="shared" si="76"/>
        <v>2752575.6389356228</v>
      </c>
      <c r="AR299" s="111">
        <v>17962803.798026901</v>
      </c>
    </row>
    <row r="300" spans="2:44" customFormat="1" x14ac:dyDescent="0.25">
      <c r="B300" s="108">
        <v>965</v>
      </c>
      <c r="C300" s="109" t="s">
        <v>303</v>
      </c>
      <c r="D300" s="104">
        <v>3092051.45360388</v>
      </c>
      <c r="E300" s="104">
        <v>179044.85451073901</v>
      </c>
      <c r="F300" s="110">
        <v>14683.0553961362</v>
      </c>
      <c r="G300" s="110">
        <v>26227.5799712306</v>
      </c>
      <c r="H300" s="110">
        <f t="shared" si="71"/>
        <v>40910.635367366798</v>
      </c>
      <c r="I300" s="111">
        <v>2872095.9637257801</v>
      </c>
      <c r="J300" s="91"/>
      <c r="K300" s="104">
        <v>2804052.90281842</v>
      </c>
      <c r="L300" s="104">
        <v>167600.861550273</v>
      </c>
      <c r="M300" s="110">
        <v>18147.3094324347</v>
      </c>
      <c r="N300" s="110">
        <v>32398.344355900001</v>
      </c>
      <c r="O300" s="110">
        <f t="shared" si="72"/>
        <v>50545.653788334705</v>
      </c>
      <c r="P300" s="111">
        <v>2585906.38747981</v>
      </c>
      <c r="Q300" s="91"/>
      <c r="R300" s="104">
        <v>2572271.5147293801</v>
      </c>
      <c r="S300" s="104">
        <v>168467.392242673</v>
      </c>
      <c r="T300" s="110">
        <v>22881.4065148599</v>
      </c>
      <c r="U300" s="110">
        <v>36555.985505099801</v>
      </c>
      <c r="V300" s="110">
        <f t="shared" si="73"/>
        <v>59437.392019959705</v>
      </c>
      <c r="W300" s="111">
        <v>2344366.73046675</v>
      </c>
      <c r="X300" s="91"/>
      <c r="Y300" s="104">
        <v>2421699.26863511</v>
      </c>
      <c r="Z300" s="104">
        <v>168466.16748930499</v>
      </c>
      <c r="AA300" s="110">
        <v>24078.2399111745</v>
      </c>
      <c r="AB300" s="110">
        <v>42076.168218879502</v>
      </c>
      <c r="AC300" s="110">
        <f t="shared" si="74"/>
        <v>66154.408130053998</v>
      </c>
      <c r="AD300" s="111">
        <v>2187078.69301575</v>
      </c>
      <c r="AE300" s="91"/>
      <c r="AF300" s="104">
        <v>2309907.3543957002</v>
      </c>
      <c r="AG300" s="104">
        <v>168465.08005863699</v>
      </c>
      <c r="AH300" s="110">
        <v>25275.720244866301</v>
      </c>
      <c r="AI300" s="110">
        <v>43112.044893759601</v>
      </c>
      <c r="AJ300" s="110">
        <f t="shared" si="75"/>
        <v>68387.765138625895</v>
      </c>
      <c r="AK300" s="111">
        <v>2073054.50919843</v>
      </c>
      <c r="AL300" s="91"/>
      <c r="AM300" s="104">
        <v>2178506.5813181</v>
      </c>
      <c r="AN300" s="104">
        <v>168465.08005863699</v>
      </c>
      <c r="AO300" s="110">
        <v>26472.786133580201</v>
      </c>
      <c r="AP300" s="110">
        <v>48028.779565368401</v>
      </c>
      <c r="AQ300" s="110">
        <f t="shared" si="76"/>
        <v>74501.565698948601</v>
      </c>
      <c r="AR300" s="111">
        <v>1935539.93556052</v>
      </c>
    </row>
    <row r="301" spans="2:44" customFormat="1" x14ac:dyDescent="0.25">
      <c r="B301" s="108">
        <v>1702</v>
      </c>
      <c r="C301" s="109" t="s">
        <v>492</v>
      </c>
      <c r="D301" s="104">
        <v>1587087.8647765201</v>
      </c>
      <c r="E301" s="104">
        <v>35729.983692971298</v>
      </c>
      <c r="F301" s="110">
        <v>12424.123796730601</v>
      </c>
      <c r="G301" s="110">
        <v>30996.2308750907</v>
      </c>
      <c r="H301" s="110">
        <f t="shared" si="71"/>
        <v>43420.354671821304</v>
      </c>
      <c r="I301" s="111">
        <v>1507937.5264117301</v>
      </c>
      <c r="J301" s="91"/>
      <c r="K301" s="104">
        <v>1463003.9272024301</v>
      </c>
      <c r="L301" s="104">
        <v>29430.875879691601</v>
      </c>
      <c r="M301" s="110">
        <v>15355.4156735986</v>
      </c>
      <c r="N301" s="110">
        <v>38288.952420609101</v>
      </c>
      <c r="O301" s="110">
        <f t="shared" si="72"/>
        <v>53644.368094207704</v>
      </c>
      <c r="P301" s="111">
        <v>1379928.68322853</v>
      </c>
      <c r="Q301" s="91"/>
      <c r="R301" s="104">
        <v>1375401.65361506</v>
      </c>
      <c r="S301" s="104">
        <v>29583.0395202484</v>
      </c>
      <c r="T301" s="110">
        <v>19361.1901279583</v>
      </c>
      <c r="U301" s="110">
        <v>43202.528324208797</v>
      </c>
      <c r="V301" s="110">
        <f t="shared" si="73"/>
        <v>62563.718452167101</v>
      </c>
      <c r="W301" s="111">
        <v>1283254.8956426401</v>
      </c>
      <c r="X301" s="91"/>
      <c r="Y301" s="104">
        <v>1312939.24077729</v>
      </c>
      <c r="Z301" s="104">
        <v>29582.824452354402</v>
      </c>
      <c r="AA301" s="110">
        <v>20373.8953094553</v>
      </c>
      <c r="AB301" s="110">
        <v>49726.380622312099</v>
      </c>
      <c r="AC301" s="110">
        <f t="shared" si="74"/>
        <v>70100.275931767392</v>
      </c>
      <c r="AD301" s="111">
        <v>1213256.1403931701</v>
      </c>
      <c r="AE301" s="91"/>
      <c r="AF301" s="104">
        <v>1262173.12125467</v>
      </c>
      <c r="AG301" s="104">
        <v>29582.633498461098</v>
      </c>
      <c r="AH301" s="110">
        <v>21387.147899502299</v>
      </c>
      <c r="AI301" s="110">
        <v>50950.598510806798</v>
      </c>
      <c r="AJ301" s="110">
        <f t="shared" si="75"/>
        <v>72337.746410309104</v>
      </c>
      <c r="AK301" s="111">
        <v>1160252.7413459001</v>
      </c>
      <c r="AL301" s="91"/>
      <c r="AM301" s="104">
        <v>1206659.3852069799</v>
      </c>
      <c r="AN301" s="104">
        <v>29582.633498461098</v>
      </c>
      <c r="AO301" s="110">
        <v>22400.049805337101</v>
      </c>
      <c r="AP301" s="110">
        <v>56761.284940889898</v>
      </c>
      <c r="AQ301" s="110">
        <f t="shared" si="76"/>
        <v>79161.334746227003</v>
      </c>
      <c r="AR301" s="111">
        <v>1097915.4169622899</v>
      </c>
    </row>
    <row r="302" spans="2:44" customFormat="1" x14ac:dyDescent="0.25">
      <c r="B302" s="108">
        <v>845</v>
      </c>
      <c r="C302" s="109" t="s">
        <v>270</v>
      </c>
      <c r="D302" s="104">
        <v>5041899.0887831599</v>
      </c>
      <c r="E302" s="104">
        <v>90105.766551147099</v>
      </c>
      <c r="F302" s="110">
        <v>32754.508191380799</v>
      </c>
      <c r="G302" s="110">
        <v>109678.970788782</v>
      </c>
      <c r="H302" s="110">
        <f t="shared" si="71"/>
        <v>142433.47898016279</v>
      </c>
      <c r="I302" s="111">
        <v>4809359.8432518505</v>
      </c>
      <c r="J302" s="91"/>
      <c r="K302" s="104">
        <v>4646043.2297140202</v>
      </c>
      <c r="L302" s="104">
        <v>69478.922635461204</v>
      </c>
      <c r="M302" s="110">
        <v>40482.459503123602</v>
      </c>
      <c r="N302" s="110">
        <v>135483.985488309</v>
      </c>
      <c r="O302" s="110">
        <f t="shared" si="72"/>
        <v>175966.4449914326</v>
      </c>
      <c r="P302" s="111">
        <v>4400597.8620871203</v>
      </c>
      <c r="Q302" s="91"/>
      <c r="R302" s="104">
        <v>4384336.4943526397</v>
      </c>
      <c r="S302" s="104">
        <v>69838.142858922904</v>
      </c>
      <c r="T302" s="110">
        <v>51043.137610072001</v>
      </c>
      <c r="U302" s="110">
        <v>152870.48483950799</v>
      </c>
      <c r="V302" s="110">
        <f t="shared" si="73"/>
        <v>203913.62244958</v>
      </c>
      <c r="W302" s="111">
        <v>4110584.7290441399</v>
      </c>
      <c r="X302" s="91"/>
      <c r="Y302" s="104">
        <v>4151647.3975807801</v>
      </c>
      <c r="Z302" s="104">
        <v>69837.6351375206</v>
      </c>
      <c r="AA302" s="110">
        <v>53712.996724927601</v>
      </c>
      <c r="AB302" s="110">
        <v>175954.88527895001</v>
      </c>
      <c r="AC302" s="110">
        <f t="shared" si="74"/>
        <v>229667.8820038776</v>
      </c>
      <c r="AD302" s="111">
        <v>3852141.88043939</v>
      </c>
      <c r="AE302" s="91"/>
      <c r="AF302" s="104">
        <v>4008414.6577948099</v>
      </c>
      <c r="AG302" s="104">
        <v>69837.184343231202</v>
      </c>
      <c r="AH302" s="110">
        <v>56384.299007778704</v>
      </c>
      <c r="AI302" s="110">
        <v>180286.73319208599</v>
      </c>
      <c r="AJ302" s="110">
        <f t="shared" si="75"/>
        <v>236671.03219986468</v>
      </c>
      <c r="AK302" s="111">
        <v>3701906.4412517101</v>
      </c>
      <c r="AL302" s="91"/>
      <c r="AM302" s="104">
        <v>3899469.5433527501</v>
      </c>
      <c r="AN302" s="104">
        <v>69837.184343231202</v>
      </c>
      <c r="AO302" s="110">
        <v>59054.6767595251</v>
      </c>
      <c r="AP302" s="110">
        <v>200847.62363699501</v>
      </c>
      <c r="AQ302" s="110">
        <f t="shared" si="76"/>
        <v>259902.30039652012</v>
      </c>
      <c r="AR302" s="111">
        <v>3569730.058613</v>
      </c>
    </row>
    <row r="303" spans="2:44" customFormat="1" x14ac:dyDescent="0.25">
      <c r="B303" s="108">
        <v>1883</v>
      </c>
      <c r="C303" s="109" t="s">
        <v>368</v>
      </c>
      <c r="D303" s="104">
        <v>19751953.134558398</v>
      </c>
      <c r="E303" s="104">
        <v>4044700.3195764301</v>
      </c>
      <c r="F303" s="110">
        <v>255259.270732829</v>
      </c>
      <c r="G303" s="110">
        <v>367186.11959722801</v>
      </c>
      <c r="H303" s="110">
        <f t="shared" si="71"/>
        <v>622445.39033005701</v>
      </c>
      <c r="I303" s="111">
        <v>15084807.4246519</v>
      </c>
      <c r="J303" s="91"/>
      <c r="K303" s="104">
        <v>18433211.198213</v>
      </c>
      <c r="L303" s="104">
        <v>3975927.10714857</v>
      </c>
      <c r="M303" s="110">
        <v>315483.99474847998</v>
      </c>
      <c r="N303" s="110">
        <v>453576.82098259998</v>
      </c>
      <c r="O303" s="110">
        <f t="shared" si="72"/>
        <v>769060.81573108002</v>
      </c>
      <c r="P303" s="111">
        <v>13688223.275333401</v>
      </c>
      <c r="Q303" s="91"/>
      <c r="R303" s="104">
        <v>17642789.3703949</v>
      </c>
      <c r="S303" s="104">
        <v>3996483.4625110598</v>
      </c>
      <c r="T303" s="110">
        <v>397784.45171987102</v>
      </c>
      <c r="U303" s="110">
        <v>511783.79707139701</v>
      </c>
      <c r="V303" s="110">
        <f t="shared" si="73"/>
        <v>909568.2487912681</v>
      </c>
      <c r="W303" s="111">
        <v>12736737.6590926</v>
      </c>
      <c r="X303" s="91"/>
      <c r="Y303" s="104">
        <v>16769455.6021304</v>
      </c>
      <c r="Z303" s="104">
        <v>3996454.4081847998</v>
      </c>
      <c r="AA303" s="110">
        <v>418590.93999426399</v>
      </c>
      <c r="AB303" s="110">
        <v>589066.355064312</v>
      </c>
      <c r="AC303" s="110">
        <f t="shared" si="74"/>
        <v>1007657.2950585759</v>
      </c>
      <c r="AD303" s="111">
        <v>11765343.898886999</v>
      </c>
      <c r="AE303" s="91"/>
      <c r="AF303" s="104">
        <v>16227010.5512319</v>
      </c>
      <c r="AG303" s="104">
        <v>3996428.6115091001</v>
      </c>
      <c r="AH303" s="110">
        <v>439408.67502613802</v>
      </c>
      <c r="AI303" s="110">
        <v>603568.62851263501</v>
      </c>
      <c r="AJ303" s="110">
        <f t="shared" si="75"/>
        <v>1042977.303538773</v>
      </c>
      <c r="AK303" s="111">
        <v>11187604.6361841</v>
      </c>
      <c r="AL303" s="91"/>
      <c r="AM303" s="104">
        <v>15760116.1591057</v>
      </c>
      <c r="AN303" s="104">
        <v>3996428.6115091001</v>
      </c>
      <c r="AO303" s="110">
        <v>460219.20509147103</v>
      </c>
      <c r="AP303" s="110">
        <v>672402.91391515697</v>
      </c>
      <c r="AQ303" s="110">
        <f t="shared" si="76"/>
        <v>1132622.1190066279</v>
      </c>
      <c r="AR303" s="111">
        <v>10631065.428589899</v>
      </c>
    </row>
    <row r="304" spans="2:44" customFormat="1" x14ac:dyDescent="0.25">
      <c r="B304" s="108">
        <v>610</v>
      </c>
      <c r="C304" s="109" t="s">
        <v>208</v>
      </c>
      <c r="D304" s="104">
        <v>2924286.0864690999</v>
      </c>
      <c r="E304" s="104">
        <v>375203.09734464501</v>
      </c>
      <c r="F304" s="110">
        <v>28236.6449925696</v>
      </c>
      <c r="G304" s="110">
        <v>67953.275380006497</v>
      </c>
      <c r="H304" s="110">
        <f t="shared" si="71"/>
        <v>96189.920372576104</v>
      </c>
      <c r="I304" s="111">
        <v>2452893.06875188</v>
      </c>
      <c r="J304" s="91"/>
      <c r="K304" s="104">
        <v>2843152.6165870698</v>
      </c>
      <c r="L304" s="104">
        <v>467106.95439620299</v>
      </c>
      <c r="M304" s="110">
        <v>34898.671985451299</v>
      </c>
      <c r="N304" s="110">
        <v>83941.164922104494</v>
      </c>
      <c r="O304" s="110">
        <f t="shared" si="72"/>
        <v>118839.83690755579</v>
      </c>
      <c r="P304" s="111">
        <v>2257205.8252833099</v>
      </c>
      <c r="Q304" s="91"/>
      <c r="R304" s="104">
        <v>2743159.8111370499</v>
      </c>
      <c r="S304" s="104">
        <v>469521.99277293601</v>
      </c>
      <c r="T304" s="110">
        <v>44002.704836268997</v>
      </c>
      <c r="U304" s="110">
        <v>94713.235172303903</v>
      </c>
      <c r="V304" s="110">
        <f t="shared" si="73"/>
        <v>138715.94000857288</v>
      </c>
      <c r="W304" s="111">
        <v>2134921.8783555399</v>
      </c>
      <c r="X304" s="91"/>
      <c r="Y304" s="104">
        <v>2643791.7237992799</v>
      </c>
      <c r="Z304" s="104">
        <v>469518.579360798</v>
      </c>
      <c r="AA304" s="110">
        <v>46304.307521489303</v>
      </c>
      <c r="AB304" s="110">
        <v>109015.526748915</v>
      </c>
      <c r="AC304" s="110">
        <f t="shared" si="74"/>
        <v>155319.8342704043</v>
      </c>
      <c r="AD304" s="111">
        <v>2018953.31016807</v>
      </c>
      <c r="AE304" s="91"/>
      <c r="AF304" s="104">
        <v>2544991.5924243098</v>
      </c>
      <c r="AG304" s="104">
        <v>469515.54866976698</v>
      </c>
      <c r="AH304" s="110">
        <v>48607.154317050597</v>
      </c>
      <c r="AI304" s="110">
        <v>111699.38904292299</v>
      </c>
      <c r="AJ304" s="110">
        <f t="shared" si="75"/>
        <v>160306.54335997358</v>
      </c>
      <c r="AK304" s="111">
        <v>1915169.5003945699</v>
      </c>
      <c r="AL304" s="91"/>
      <c r="AM304" s="104">
        <v>2480901.6200624001</v>
      </c>
      <c r="AN304" s="104">
        <v>469515.54866976698</v>
      </c>
      <c r="AO304" s="110">
        <v>50909.204103038799</v>
      </c>
      <c r="AP304" s="110">
        <v>124438.20160118199</v>
      </c>
      <c r="AQ304" s="110">
        <f t="shared" si="76"/>
        <v>175347.40570422079</v>
      </c>
      <c r="AR304" s="111">
        <v>1836038.6656884199</v>
      </c>
    </row>
    <row r="305" spans="2:44" customFormat="1" x14ac:dyDescent="0.25">
      <c r="B305" s="108">
        <v>40</v>
      </c>
      <c r="C305" s="109" t="s">
        <v>20</v>
      </c>
      <c r="D305" s="104">
        <v>1782874.98545793</v>
      </c>
      <c r="E305" s="104">
        <v>282242.89990595402</v>
      </c>
      <c r="F305" s="110">
        <v>25977.7133931641</v>
      </c>
      <c r="G305" s="110">
        <v>39341.369956845898</v>
      </c>
      <c r="H305" s="110">
        <f t="shared" si="71"/>
        <v>65319.083350009998</v>
      </c>
      <c r="I305" s="111">
        <v>1435313.00220197</v>
      </c>
      <c r="J305" s="91"/>
      <c r="K305" s="104">
        <v>1671469.17543115</v>
      </c>
      <c r="L305" s="104">
        <v>255765.44675009299</v>
      </c>
      <c r="M305" s="110">
        <v>32106.778226615199</v>
      </c>
      <c r="N305" s="110">
        <v>48597.516533850001</v>
      </c>
      <c r="O305" s="110">
        <f t="shared" si="72"/>
        <v>80704.2947604652</v>
      </c>
      <c r="P305" s="111">
        <v>1334999.4339206</v>
      </c>
      <c r="Q305" s="91"/>
      <c r="R305" s="104">
        <v>1608605.53241261</v>
      </c>
      <c r="S305" s="104">
        <v>257087.806358595</v>
      </c>
      <c r="T305" s="110">
        <v>40482.488449367404</v>
      </c>
      <c r="U305" s="110">
        <v>54833.9782576496</v>
      </c>
      <c r="V305" s="110">
        <f t="shared" si="73"/>
        <v>95316.466707017011</v>
      </c>
      <c r="W305" s="111">
        <v>1256201.2593469999</v>
      </c>
      <c r="X305" s="91"/>
      <c r="Y305" s="104">
        <v>1548681.2243150601</v>
      </c>
      <c r="Z305" s="104">
        <v>257085.937337223</v>
      </c>
      <c r="AA305" s="110">
        <v>42599.962919770202</v>
      </c>
      <c r="AB305" s="110">
        <v>63114.252328319199</v>
      </c>
      <c r="AC305" s="110">
        <f t="shared" si="74"/>
        <v>105714.2152480894</v>
      </c>
      <c r="AD305" s="111">
        <v>1185881.0717297499</v>
      </c>
      <c r="AE305" s="91"/>
      <c r="AF305" s="104">
        <v>1546203.29943942</v>
      </c>
      <c r="AG305" s="104">
        <v>257084.277875642</v>
      </c>
      <c r="AH305" s="110">
        <v>44718.581971686603</v>
      </c>
      <c r="AI305" s="110">
        <v>64668.067340639398</v>
      </c>
      <c r="AJ305" s="110">
        <f t="shared" si="75"/>
        <v>109386.649312326</v>
      </c>
      <c r="AK305" s="111">
        <v>1179732.3722514501</v>
      </c>
      <c r="AL305" s="91"/>
      <c r="AM305" s="104">
        <v>1518405.7731129599</v>
      </c>
      <c r="AN305" s="104">
        <v>257084.277875642</v>
      </c>
      <c r="AO305" s="110">
        <v>46836.467774795703</v>
      </c>
      <c r="AP305" s="110">
        <v>72043.169348052499</v>
      </c>
      <c r="AQ305" s="110">
        <f t="shared" si="76"/>
        <v>118879.6371228482</v>
      </c>
      <c r="AR305" s="111">
        <v>1142441.85811447</v>
      </c>
    </row>
    <row r="306" spans="2:44" customFormat="1" x14ac:dyDescent="0.25">
      <c r="B306" s="108">
        <v>1714</v>
      </c>
      <c r="C306" s="109" t="s">
        <v>347</v>
      </c>
      <c r="D306" s="104">
        <v>2791124.0066590598</v>
      </c>
      <c r="E306" s="104">
        <v>316277.18597104697</v>
      </c>
      <c r="F306" s="110">
        <v>13553.589596433399</v>
      </c>
      <c r="G306" s="110">
        <v>79874.902639656793</v>
      </c>
      <c r="H306" s="110">
        <f t="shared" si="71"/>
        <v>93428.492236090198</v>
      </c>
      <c r="I306" s="111">
        <v>2381418.3284519301</v>
      </c>
      <c r="J306" s="91"/>
      <c r="K306" s="104">
        <v>2585258.0661200401</v>
      </c>
      <c r="L306" s="104">
        <v>274431.34934986598</v>
      </c>
      <c r="M306" s="110">
        <v>16751.362553016599</v>
      </c>
      <c r="N306" s="110">
        <v>98667.685083877295</v>
      </c>
      <c r="O306" s="110">
        <f t="shared" si="72"/>
        <v>115419.0476368939</v>
      </c>
      <c r="P306" s="111">
        <v>2195407.6691332799</v>
      </c>
      <c r="Q306" s="91"/>
      <c r="R306" s="104">
        <v>2449049.42554437</v>
      </c>
      <c r="S306" s="104">
        <v>275850.21548795502</v>
      </c>
      <c r="T306" s="110">
        <v>21121.2983214091</v>
      </c>
      <c r="U306" s="110">
        <v>111329.592220077</v>
      </c>
      <c r="V306" s="110">
        <f t="shared" si="73"/>
        <v>132450.89054148609</v>
      </c>
      <c r="W306" s="111">
        <v>2040748.31951493</v>
      </c>
      <c r="X306" s="91"/>
      <c r="Y306" s="104">
        <v>2341273.8204132402</v>
      </c>
      <c r="Z306" s="104">
        <v>275848.21006437897</v>
      </c>
      <c r="AA306" s="110">
        <v>22226.067610314902</v>
      </c>
      <c r="AB306" s="110">
        <v>128141.05775749699</v>
      </c>
      <c r="AC306" s="110">
        <f t="shared" si="74"/>
        <v>150367.12536781188</v>
      </c>
      <c r="AD306" s="111">
        <v>1915058.48498105</v>
      </c>
      <c r="AE306" s="91"/>
      <c r="AF306" s="104">
        <v>2298397.7362037199</v>
      </c>
      <c r="AG306" s="104">
        <v>275846.42949438002</v>
      </c>
      <c r="AH306" s="110">
        <v>23331.4340721843</v>
      </c>
      <c r="AI306" s="110">
        <v>131295.773085541</v>
      </c>
      <c r="AJ306" s="110">
        <f t="shared" si="75"/>
        <v>154627.20715772529</v>
      </c>
      <c r="AK306" s="111">
        <v>1867924.09955162</v>
      </c>
      <c r="AL306" s="91"/>
      <c r="AM306" s="104">
        <v>2222051.1728573502</v>
      </c>
      <c r="AN306" s="104">
        <v>275846.42949438002</v>
      </c>
      <c r="AO306" s="110">
        <v>24436.417969458598</v>
      </c>
      <c r="AP306" s="110">
        <v>146269.46503998499</v>
      </c>
      <c r="AQ306" s="110">
        <f t="shared" si="76"/>
        <v>170705.88300944358</v>
      </c>
      <c r="AR306" s="111">
        <v>1775498.8603535199</v>
      </c>
    </row>
    <row r="307" spans="2:44" customFormat="1" x14ac:dyDescent="0.25">
      <c r="B307" s="108">
        <v>90</v>
      </c>
      <c r="C307" s="109" t="s">
        <v>39</v>
      </c>
      <c r="D307" s="104">
        <v>14206011.7801385</v>
      </c>
      <c r="E307" s="104">
        <v>2773631.0933973901</v>
      </c>
      <c r="F307" s="110">
        <v>137794.82756373999</v>
      </c>
      <c r="G307" s="110">
        <v>259891.47426037601</v>
      </c>
      <c r="H307" s="110">
        <f t="shared" si="71"/>
        <v>397686.30182411603</v>
      </c>
      <c r="I307" s="111">
        <v>11034694.384917</v>
      </c>
      <c r="J307" s="91"/>
      <c r="K307" s="104">
        <v>13502626.7436953</v>
      </c>
      <c r="L307" s="104">
        <v>2772105.0719566802</v>
      </c>
      <c r="M307" s="110">
        <v>170305.51928900299</v>
      </c>
      <c r="N307" s="110">
        <v>321038.13952664501</v>
      </c>
      <c r="O307" s="110">
        <f t="shared" si="72"/>
        <v>491343.658815648</v>
      </c>
      <c r="P307" s="111">
        <v>10239178.012923</v>
      </c>
      <c r="Q307" s="91"/>
      <c r="R307" s="104">
        <v>13037103.8936032</v>
      </c>
      <c r="S307" s="104">
        <v>2786437.4214755702</v>
      </c>
      <c r="T307" s="110">
        <v>214733.199600992</v>
      </c>
      <c r="U307" s="110">
        <v>362236.58364144299</v>
      </c>
      <c r="V307" s="110">
        <f t="shared" si="73"/>
        <v>576969.78324243496</v>
      </c>
      <c r="W307" s="111">
        <v>9673696.6888852194</v>
      </c>
      <c r="X307" s="91"/>
      <c r="Y307" s="104">
        <v>12563430.4291903</v>
      </c>
      <c r="Z307" s="104">
        <v>2786417.1641511801</v>
      </c>
      <c r="AA307" s="110">
        <v>225965.02070486799</v>
      </c>
      <c r="AB307" s="110">
        <v>416936.57598707802</v>
      </c>
      <c r="AC307" s="110">
        <f t="shared" si="74"/>
        <v>642901.59669194603</v>
      </c>
      <c r="AD307" s="111">
        <v>9134111.6683472097</v>
      </c>
      <c r="AE307" s="91"/>
      <c r="AF307" s="104">
        <v>12334570.750846</v>
      </c>
      <c r="AG307" s="104">
        <v>2786399.1781334202</v>
      </c>
      <c r="AH307" s="110">
        <v>237202.913067207</v>
      </c>
      <c r="AI307" s="110">
        <v>427201.17212907301</v>
      </c>
      <c r="AJ307" s="110">
        <f t="shared" si="75"/>
        <v>664404.08519628004</v>
      </c>
      <c r="AK307" s="111">
        <v>8883767.4875163492</v>
      </c>
      <c r="AL307" s="91"/>
      <c r="AM307" s="104">
        <v>12153887.1158641</v>
      </c>
      <c r="AN307" s="104">
        <v>2786399.1781334202</v>
      </c>
      <c r="AO307" s="110">
        <v>248436.91602283</v>
      </c>
      <c r="AP307" s="110">
        <v>475921.54296592303</v>
      </c>
      <c r="AQ307" s="110">
        <f t="shared" si="76"/>
        <v>724358.45898875303</v>
      </c>
      <c r="AR307" s="111">
        <v>8643129.4787419699</v>
      </c>
    </row>
    <row r="308" spans="2:44" customFormat="1" x14ac:dyDescent="0.25">
      <c r="B308" s="108">
        <v>342</v>
      </c>
      <c r="C308" s="109" t="s">
        <v>125</v>
      </c>
      <c r="D308" s="104">
        <v>3792523.392924</v>
      </c>
      <c r="E308" s="104">
        <v>597460.45660538995</v>
      </c>
      <c r="F308" s="110">
        <v>35013.439790786302</v>
      </c>
      <c r="G308" s="110">
        <v>66761.112654041499</v>
      </c>
      <c r="H308" s="110">
        <f t="shared" si="71"/>
        <v>101774.5524448278</v>
      </c>
      <c r="I308" s="111">
        <v>3093288.3838737798</v>
      </c>
      <c r="J308" s="91"/>
      <c r="K308" s="104">
        <v>3606645.9653050201</v>
      </c>
      <c r="L308" s="104">
        <v>615796.29948851501</v>
      </c>
      <c r="M308" s="110">
        <v>43274.353261959703</v>
      </c>
      <c r="N308" s="110">
        <v>82468.512905927302</v>
      </c>
      <c r="O308" s="110">
        <f t="shared" si="72"/>
        <v>125742.866167887</v>
      </c>
      <c r="P308" s="111">
        <v>2865106.7996486099</v>
      </c>
      <c r="Q308" s="91"/>
      <c r="R308" s="104">
        <v>3452200.5923230001</v>
      </c>
      <c r="S308" s="104">
        <v>618980.09215423896</v>
      </c>
      <c r="T308" s="110">
        <v>54563.353996973499</v>
      </c>
      <c r="U308" s="110">
        <v>93051.599467526699</v>
      </c>
      <c r="V308" s="110">
        <f t="shared" si="73"/>
        <v>147614.9534645002</v>
      </c>
      <c r="W308" s="111">
        <v>2685605.5467042602</v>
      </c>
      <c r="X308" s="91"/>
      <c r="Y308" s="104">
        <v>3341089.6670841998</v>
      </c>
      <c r="Z308" s="104">
        <v>618975.59218577598</v>
      </c>
      <c r="AA308" s="110">
        <v>57417.341326646798</v>
      </c>
      <c r="AB308" s="110">
        <v>107102.973648057</v>
      </c>
      <c r="AC308" s="110">
        <f t="shared" si="74"/>
        <v>164520.3149747038</v>
      </c>
      <c r="AD308" s="111">
        <v>2557593.7599237198</v>
      </c>
      <c r="AE308" s="91"/>
      <c r="AF308" s="104">
        <v>3261219.0924030002</v>
      </c>
      <c r="AG308" s="104">
        <v>618971.59676608897</v>
      </c>
      <c r="AH308" s="110">
        <v>60272.8713531428</v>
      </c>
      <c r="AI308" s="110">
        <v>109739.750638661</v>
      </c>
      <c r="AJ308" s="110">
        <f t="shared" si="75"/>
        <v>170012.62199180381</v>
      </c>
      <c r="AK308" s="111">
        <v>2472234.8736450998</v>
      </c>
      <c r="AL308" s="91"/>
      <c r="AM308" s="104">
        <v>3167219.1623801002</v>
      </c>
      <c r="AN308" s="104">
        <v>618971.59676608897</v>
      </c>
      <c r="AO308" s="110">
        <v>63127.413087768196</v>
      </c>
      <c r="AP308" s="110">
        <v>122255.075257301</v>
      </c>
      <c r="AQ308" s="110">
        <f t="shared" si="76"/>
        <v>185382.4883450692</v>
      </c>
      <c r="AR308" s="111">
        <v>2362865.0772689399</v>
      </c>
    </row>
    <row r="309" spans="2:44" customFormat="1" x14ac:dyDescent="0.25">
      <c r="B309" s="108">
        <v>847</v>
      </c>
      <c r="C309" s="109" t="s">
        <v>271</v>
      </c>
      <c r="D309" s="104">
        <v>2206858.5434736302</v>
      </c>
      <c r="E309" s="104">
        <v>144572.73564929099</v>
      </c>
      <c r="F309" s="110">
        <v>16941.9869955418</v>
      </c>
      <c r="G309" s="110">
        <v>38149.207230880798</v>
      </c>
      <c r="H309" s="110">
        <f t="shared" si="71"/>
        <v>55091.194226422595</v>
      </c>
      <c r="I309" s="111">
        <v>2007194.6135979099</v>
      </c>
      <c r="J309" s="91"/>
      <c r="K309" s="104">
        <v>1989115.6290964701</v>
      </c>
      <c r="L309" s="104">
        <v>93642.935003455903</v>
      </c>
      <c r="M309" s="110">
        <v>20939.203191270801</v>
      </c>
      <c r="N309" s="110">
        <v>47124.8645176727</v>
      </c>
      <c r="O309" s="110">
        <f t="shared" si="72"/>
        <v>68064.067708943505</v>
      </c>
      <c r="P309" s="111">
        <v>1827408.6263840699</v>
      </c>
      <c r="Q309" s="91"/>
      <c r="R309" s="104">
        <v>1892931.6960513899</v>
      </c>
      <c r="S309" s="104">
        <v>94127.088107182703</v>
      </c>
      <c r="T309" s="110">
        <v>26401.622901761399</v>
      </c>
      <c r="U309" s="110">
        <v>53172.342552872396</v>
      </c>
      <c r="V309" s="110">
        <f t="shared" si="73"/>
        <v>79573.965454633799</v>
      </c>
      <c r="W309" s="111">
        <v>1719230.64248957</v>
      </c>
      <c r="X309" s="91"/>
      <c r="Y309" s="104">
        <v>1805130.2280375599</v>
      </c>
      <c r="Z309" s="104">
        <v>94126.403805808004</v>
      </c>
      <c r="AA309" s="110">
        <v>27782.584512893602</v>
      </c>
      <c r="AB309" s="110">
        <v>61201.699227461002</v>
      </c>
      <c r="AC309" s="110">
        <f t="shared" si="74"/>
        <v>88984.2837403546</v>
      </c>
      <c r="AD309" s="111">
        <v>1622019.5404914001</v>
      </c>
      <c r="AE309" s="91"/>
      <c r="AF309" s="104">
        <v>1742905.3631987299</v>
      </c>
      <c r="AG309" s="104">
        <v>94125.796230175707</v>
      </c>
      <c r="AH309" s="110">
        <v>29164.292590230401</v>
      </c>
      <c r="AI309" s="110">
        <v>62708.428936377597</v>
      </c>
      <c r="AJ309" s="110">
        <f t="shared" si="75"/>
        <v>91872.721526608002</v>
      </c>
      <c r="AK309" s="111">
        <v>1556906.84544194</v>
      </c>
      <c r="AL309" s="91"/>
      <c r="AM309" s="104">
        <v>1665510.9341299301</v>
      </c>
      <c r="AN309" s="104">
        <v>94125.796230175707</v>
      </c>
      <c r="AO309" s="110">
        <v>30545.522461823301</v>
      </c>
      <c r="AP309" s="110">
        <v>69860.043004172097</v>
      </c>
      <c r="AQ309" s="110">
        <f t="shared" si="76"/>
        <v>100405.5654659954</v>
      </c>
      <c r="AR309" s="111">
        <v>1470979.5724337499</v>
      </c>
    </row>
    <row r="310" spans="2:44" customFormat="1" x14ac:dyDescent="0.25">
      <c r="B310" s="108">
        <v>848</v>
      </c>
      <c r="C310" s="109" t="s">
        <v>272</v>
      </c>
      <c r="D310" s="104">
        <v>1013024.77818239</v>
      </c>
      <c r="E310" s="104">
        <v>94911.744773280006</v>
      </c>
      <c r="F310" s="110">
        <v>10165.192197325099</v>
      </c>
      <c r="G310" s="110">
        <v>32188.393601055701</v>
      </c>
      <c r="H310" s="110">
        <f t="shared" si="71"/>
        <v>42353.585798380802</v>
      </c>
      <c r="I310" s="111">
        <v>875759.44761073403</v>
      </c>
      <c r="J310" s="91"/>
      <c r="K310" s="104">
        <v>977393.92961443099</v>
      </c>
      <c r="L310" s="104">
        <v>102794.50485088</v>
      </c>
      <c r="M310" s="110">
        <v>12563.521914762499</v>
      </c>
      <c r="N310" s="110">
        <v>39761.604436786401</v>
      </c>
      <c r="O310" s="110">
        <f t="shared" si="72"/>
        <v>52325.126351548897</v>
      </c>
      <c r="P310" s="111">
        <v>822274.29841200297</v>
      </c>
      <c r="Q310" s="91"/>
      <c r="R310" s="104">
        <v>952003.91978296498</v>
      </c>
      <c r="S310" s="104">
        <v>103325.973440238</v>
      </c>
      <c r="T310" s="110">
        <v>15840.9737410568</v>
      </c>
      <c r="U310" s="110">
        <v>44864.164028986102</v>
      </c>
      <c r="V310" s="110">
        <f t="shared" si="73"/>
        <v>60705.1377700429</v>
      </c>
      <c r="W310" s="111">
        <v>787972.80857268395</v>
      </c>
      <c r="X310" s="91"/>
      <c r="Y310" s="104">
        <v>921031.14079086098</v>
      </c>
      <c r="Z310" s="104">
        <v>103325.222263216</v>
      </c>
      <c r="AA310" s="110">
        <v>16669.550707736202</v>
      </c>
      <c r="AB310" s="110">
        <v>51638.933723170201</v>
      </c>
      <c r="AC310" s="110">
        <f t="shared" si="74"/>
        <v>68308.484430906406</v>
      </c>
      <c r="AD310" s="111">
        <v>749397.43409673905</v>
      </c>
      <c r="AE310" s="91"/>
      <c r="AF310" s="104">
        <v>903651.53257975902</v>
      </c>
      <c r="AG310" s="104">
        <v>103324.555310218</v>
      </c>
      <c r="AH310" s="110">
        <v>17498.575554138199</v>
      </c>
      <c r="AI310" s="110">
        <v>52910.236915068599</v>
      </c>
      <c r="AJ310" s="110">
        <f t="shared" si="75"/>
        <v>70408.812469206794</v>
      </c>
      <c r="AK310" s="111">
        <v>729918.16480033495</v>
      </c>
      <c r="AL310" s="91"/>
      <c r="AM310" s="104">
        <v>897651.74157006806</v>
      </c>
      <c r="AN310" s="104">
        <v>103324.555310218</v>
      </c>
      <c r="AO310" s="110">
        <v>18327.313477094001</v>
      </c>
      <c r="AP310" s="110">
        <v>58944.4112847703</v>
      </c>
      <c r="AQ310" s="110">
        <f t="shared" si="76"/>
        <v>77271.724761864301</v>
      </c>
      <c r="AR310" s="111">
        <v>717055.46149798599</v>
      </c>
    </row>
    <row r="311" spans="2:44" customFormat="1" x14ac:dyDescent="0.25">
      <c r="B311" s="108">
        <v>37</v>
      </c>
      <c r="C311" s="109" t="s">
        <v>19</v>
      </c>
      <c r="D311" s="104">
        <v>20160281.754680701</v>
      </c>
      <c r="E311" s="104">
        <v>1575974.50173269</v>
      </c>
      <c r="F311" s="110">
        <v>97134.058774439502</v>
      </c>
      <c r="G311" s="110">
        <v>268236.61334213102</v>
      </c>
      <c r="H311" s="110">
        <f t="shared" si="71"/>
        <v>365370.67211657052</v>
      </c>
      <c r="I311" s="111">
        <v>18218936.580831502</v>
      </c>
      <c r="J311" s="91"/>
      <c r="K311" s="104">
        <v>18823564.1744105</v>
      </c>
      <c r="L311" s="104">
        <v>1597901.8456274001</v>
      </c>
      <c r="M311" s="110">
        <v>120051.431629953</v>
      </c>
      <c r="N311" s="110">
        <v>331346.70363988599</v>
      </c>
      <c r="O311" s="110">
        <f t="shared" si="72"/>
        <v>451398.13526983897</v>
      </c>
      <c r="P311" s="111">
        <v>16774264.1935133</v>
      </c>
      <c r="Q311" s="91"/>
      <c r="R311" s="104">
        <v>17869901.557029001</v>
      </c>
      <c r="S311" s="104">
        <v>1606163.3245951701</v>
      </c>
      <c r="T311" s="110">
        <v>151369.30463676501</v>
      </c>
      <c r="U311" s="110">
        <v>373868.033574884</v>
      </c>
      <c r="V311" s="110">
        <f t="shared" si="73"/>
        <v>525237.33821164898</v>
      </c>
      <c r="W311" s="111">
        <v>15738500.8942222</v>
      </c>
      <c r="X311" s="91"/>
      <c r="Y311" s="104">
        <v>17041484.237472899</v>
      </c>
      <c r="Z311" s="104">
        <v>1606151.6478314099</v>
      </c>
      <c r="AA311" s="110">
        <v>159286.81787392299</v>
      </c>
      <c r="AB311" s="110">
        <v>430324.44769308501</v>
      </c>
      <c r="AC311" s="110">
        <f t="shared" si="74"/>
        <v>589611.26556700794</v>
      </c>
      <c r="AD311" s="111">
        <v>14845721.324074499</v>
      </c>
      <c r="AE311" s="91"/>
      <c r="AF311" s="104">
        <v>16616258.071020801</v>
      </c>
      <c r="AG311" s="104">
        <v>1606141.2802983599</v>
      </c>
      <c r="AH311" s="110">
        <v>167208.61085065399</v>
      </c>
      <c r="AI311" s="110">
        <v>440918.64095890499</v>
      </c>
      <c r="AJ311" s="110">
        <f t="shared" si="75"/>
        <v>608127.25180955895</v>
      </c>
      <c r="AK311" s="111">
        <v>14401989.5389129</v>
      </c>
      <c r="AL311" s="91"/>
      <c r="AM311" s="104">
        <v>16220179.934998199</v>
      </c>
      <c r="AN311" s="104">
        <v>1606141.2802983599</v>
      </c>
      <c r="AO311" s="110">
        <v>175127.662114454</v>
      </c>
      <c r="AP311" s="110">
        <v>491203.427373085</v>
      </c>
      <c r="AQ311" s="110">
        <f t="shared" si="76"/>
        <v>666331.08948753902</v>
      </c>
      <c r="AR311" s="111">
        <v>13947707.5652123</v>
      </c>
    </row>
    <row r="312" spans="2:44" customFormat="1" x14ac:dyDescent="0.25">
      <c r="B312" s="108">
        <v>180</v>
      </c>
      <c r="C312" s="109" t="s">
        <v>64</v>
      </c>
      <c r="D312" s="104">
        <v>1374314.0005461101</v>
      </c>
      <c r="E312" s="104">
        <v>48818.8722861918</v>
      </c>
      <c r="F312" s="110">
        <v>24848.247593461299</v>
      </c>
      <c r="G312" s="110">
        <v>35764.881778950803</v>
      </c>
      <c r="H312" s="110">
        <f t="shared" si="71"/>
        <v>60613.129372412106</v>
      </c>
      <c r="I312" s="111">
        <v>1264881.9988875</v>
      </c>
      <c r="J312" s="91"/>
      <c r="K312" s="104">
        <v>1321863.5506776101</v>
      </c>
      <c r="L312" s="104">
        <v>57838.069256777897</v>
      </c>
      <c r="M312" s="110">
        <v>30710.8313471972</v>
      </c>
      <c r="N312" s="110">
        <v>44179.560485318201</v>
      </c>
      <c r="O312" s="110">
        <f t="shared" si="72"/>
        <v>74890.391832515394</v>
      </c>
      <c r="P312" s="111">
        <v>1189135.0895883201</v>
      </c>
      <c r="Q312" s="91"/>
      <c r="R312" s="104">
        <v>1277160.56073653</v>
      </c>
      <c r="S312" s="104">
        <v>58137.103890231097</v>
      </c>
      <c r="T312" s="110">
        <v>38722.380255916702</v>
      </c>
      <c r="U312" s="110">
        <v>49849.071143317902</v>
      </c>
      <c r="V312" s="110">
        <f t="shared" si="73"/>
        <v>88571.451399234604</v>
      </c>
      <c r="W312" s="111">
        <v>1130452.0054470601</v>
      </c>
      <c r="X312" s="91"/>
      <c r="Y312" s="104">
        <v>1237703.7885503401</v>
      </c>
      <c r="Z312" s="104">
        <v>58136.681235064403</v>
      </c>
      <c r="AA312" s="110">
        <v>40747.7906189106</v>
      </c>
      <c r="AB312" s="110">
        <v>57376.593025744703</v>
      </c>
      <c r="AC312" s="110">
        <f t="shared" si="74"/>
        <v>98124.383644655303</v>
      </c>
      <c r="AD312" s="111">
        <v>1081442.72367062</v>
      </c>
      <c r="AE312" s="91"/>
      <c r="AF312" s="104">
        <v>1221837.86560706</v>
      </c>
      <c r="AG312" s="104">
        <v>58136.305969151399</v>
      </c>
      <c r="AH312" s="110">
        <v>42774.295799004503</v>
      </c>
      <c r="AI312" s="110">
        <v>58789.152127854002</v>
      </c>
      <c r="AJ312" s="110">
        <f t="shared" si="75"/>
        <v>101563.4479268585</v>
      </c>
      <c r="AK312" s="111">
        <v>1062138.1117110499</v>
      </c>
      <c r="AL312" s="91"/>
      <c r="AM312" s="104">
        <v>1202083.43740583</v>
      </c>
      <c r="AN312" s="104">
        <v>58136.305969151399</v>
      </c>
      <c r="AO312" s="110">
        <v>44800.099610674202</v>
      </c>
      <c r="AP312" s="110">
        <v>65493.790316411403</v>
      </c>
      <c r="AQ312" s="110">
        <f t="shared" si="76"/>
        <v>110293.88992708561</v>
      </c>
      <c r="AR312" s="111">
        <v>1033653.2415095899</v>
      </c>
    </row>
    <row r="313" spans="2:44" customFormat="1" x14ac:dyDescent="0.25">
      <c r="B313" s="108">
        <v>532</v>
      </c>
      <c r="C313" s="109" t="s">
        <v>186</v>
      </c>
      <c r="D313" s="104">
        <v>2353495.0085101901</v>
      </c>
      <c r="E313" s="104">
        <v>187118.69991506601</v>
      </c>
      <c r="F313" s="110">
        <v>46308.0977878142</v>
      </c>
      <c r="G313" s="110">
        <v>76298.414461761698</v>
      </c>
      <c r="H313" s="110">
        <f t="shared" si="71"/>
        <v>122606.5122495759</v>
      </c>
      <c r="I313" s="111">
        <v>2043769.7963455501</v>
      </c>
      <c r="J313" s="91"/>
      <c r="K313" s="104">
        <v>2278435.6698560002</v>
      </c>
      <c r="L313" s="104">
        <v>250105.024715993</v>
      </c>
      <c r="M313" s="110">
        <v>57233.822056140198</v>
      </c>
      <c r="N313" s="110">
        <v>94249.729035345503</v>
      </c>
      <c r="O313" s="110">
        <f t="shared" si="72"/>
        <v>151483.55109148572</v>
      </c>
      <c r="P313" s="111">
        <v>1876847.0940485301</v>
      </c>
      <c r="Q313" s="91"/>
      <c r="R313" s="104">
        <v>2195413.2623288599</v>
      </c>
      <c r="S313" s="104">
        <v>251398.11878624401</v>
      </c>
      <c r="T313" s="110">
        <v>72164.435931481101</v>
      </c>
      <c r="U313" s="110">
        <v>106344.685105745</v>
      </c>
      <c r="V313" s="110">
        <f t="shared" si="73"/>
        <v>178509.12103722611</v>
      </c>
      <c r="W313" s="111">
        <v>1765506.02250539</v>
      </c>
      <c r="X313" s="91"/>
      <c r="Y313" s="104">
        <v>2142635.6564751798</v>
      </c>
      <c r="Z313" s="104">
        <v>251396.29112874699</v>
      </c>
      <c r="AA313" s="110">
        <v>75939.064335242496</v>
      </c>
      <c r="AB313" s="110">
        <v>122403.398454922</v>
      </c>
      <c r="AC313" s="110">
        <f t="shared" si="74"/>
        <v>198342.46279016451</v>
      </c>
      <c r="AD313" s="111">
        <v>1692896.9025562699</v>
      </c>
      <c r="AE313" s="91"/>
      <c r="AF313" s="104">
        <v>2122750.5387485102</v>
      </c>
      <c r="AG313" s="104">
        <v>251394.66839320899</v>
      </c>
      <c r="AH313" s="110">
        <v>79715.733079963</v>
      </c>
      <c r="AI313" s="110">
        <v>125416.857872755</v>
      </c>
      <c r="AJ313" s="110">
        <f t="shared" si="75"/>
        <v>205132.59095271799</v>
      </c>
      <c r="AK313" s="111">
        <v>1666223.2794025899</v>
      </c>
      <c r="AL313" s="91"/>
      <c r="AM313" s="104">
        <v>2105759.9727757801</v>
      </c>
      <c r="AN313" s="104">
        <v>251394.66839320899</v>
      </c>
      <c r="AO313" s="110">
        <v>83491.094728983706</v>
      </c>
      <c r="AP313" s="110">
        <v>139720.08600834399</v>
      </c>
      <c r="AQ313" s="110">
        <f t="shared" si="76"/>
        <v>223211.1807373277</v>
      </c>
      <c r="AR313" s="111">
        <v>1631154.12364525</v>
      </c>
    </row>
    <row r="314" spans="2:44" customFormat="1" x14ac:dyDescent="0.25">
      <c r="B314" s="108">
        <v>851</v>
      </c>
      <c r="C314" s="109" t="s">
        <v>273</v>
      </c>
      <c r="D314" s="104">
        <v>3242440.1954083298</v>
      </c>
      <c r="E314" s="104">
        <v>324984.244591959</v>
      </c>
      <c r="F314" s="110">
        <v>29366.1107922724</v>
      </c>
      <c r="G314" s="110">
        <v>61992.461750181399</v>
      </c>
      <c r="H314" s="110">
        <f t="shared" si="71"/>
        <v>91358.572542453796</v>
      </c>
      <c r="I314" s="111">
        <v>2826097.3782739202</v>
      </c>
      <c r="J314" s="91"/>
      <c r="K314" s="104">
        <v>3057350.8769032699</v>
      </c>
      <c r="L314" s="104">
        <v>332612.56538456702</v>
      </c>
      <c r="M314" s="110">
        <v>36294.618864869401</v>
      </c>
      <c r="N314" s="110">
        <v>76577.904841218202</v>
      </c>
      <c r="O314" s="110">
        <f t="shared" si="72"/>
        <v>112872.52370608761</v>
      </c>
      <c r="P314" s="111">
        <v>2611865.7878126102</v>
      </c>
      <c r="Q314" s="91"/>
      <c r="R314" s="104">
        <v>2913400.52916263</v>
      </c>
      <c r="S314" s="104">
        <v>334332.24029505003</v>
      </c>
      <c r="T314" s="110">
        <v>45762.813029719699</v>
      </c>
      <c r="U314" s="110">
        <v>86405.056648417594</v>
      </c>
      <c r="V314" s="110">
        <f t="shared" si="73"/>
        <v>132167.8696781373</v>
      </c>
      <c r="W314" s="111">
        <v>2446900.4191894401</v>
      </c>
      <c r="X314" s="91"/>
      <c r="Y314" s="104">
        <v>2790306.7740952098</v>
      </c>
      <c r="Z314" s="104">
        <v>334329.80970874103</v>
      </c>
      <c r="AA314" s="110">
        <v>48156.479822348898</v>
      </c>
      <c r="AB314" s="110">
        <v>99452.761244624198</v>
      </c>
      <c r="AC314" s="110">
        <f t="shared" si="74"/>
        <v>147609.2410669731</v>
      </c>
      <c r="AD314" s="111">
        <v>2308367.72331949</v>
      </c>
      <c r="AE314" s="91"/>
      <c r="AF314" s="104">
        <v>2738102.5008682902</v>
      </c>
      <c r="AG314" s="104">
        <v>334327.65164641902</v>
      </c>
      <c r="AH314" s="110">
        <v>50551.440489732697</v>
      </c>
      <c r="AI314" s="110">
        <v>101901.197021614</v>
      </c>
      <c r="AJ314" s="110">
        <f t="shared" si="75"/>
        <v>152452.63751134669</v>
      </c>
      <c r="AK314" s="111">
        <v>2251322.2117105201</v>
      </c>
      <c r="AL314" s="91"/>
      <c r="AM314" s="104">
        <v>2691494.77030562</v>
      </c>
      <c r="AN314" s="104">
        <v>334327.65164641902</v>
      </c>
      <c r="AO314" s="110">
        <v>52945.572267160402</v>
      </c>
      <c r="AP314" s="110">
        <v>113522.56988178</v>
      </c>
      <c r="AQ314" s="110">
        <f t="shared" si="76"/>
        <v>166468.14214894042</v>
      </c>
      <c r="AR314" s="111">
        <v>2190698.9765102598</v>
      </c>
    </row>
    <row r="315" spans="2:44" customFormat="1" x14ac:dyDescent="0.25">
      <c r="B315" s="108">
        <v>1708</v>
      </c>
      <c r="C315" s="109" t="s">
        <v>344</v>
      </c>
      <c r="D315" s="104">
        <v>8689630.1523730904</v>
      </c>
      <c r="E315" s="104">
        <v>1169995.69992431</v>
      </c>
      <c r="F315" s="110">
        <v>63250.084783355996</v>
      </c>
      <c r="G315" s="110">
        <v>137098.71348597799</v>
      </c>
      <c r="H315" s="110">
        <f t="shared" si="71"/>
        <v>200348.79826933399</v>
      </c>
      <c r="I315" s="111">
        <v>7319285.6541794399</v>
      </c>
      <c r="J315" s="91"/>
      <c r="K315" s="104">
        <v>8076983.1591383703</v>
      </c>
      <c r="L315" s="104">
        <v>1071668.94663129</v>
      </c>
      <c r="M315" s="110">
        <v>78173.025247411002</v>
      </c>
      <c r="N315" s="110">
        <v>169354.981860386</v>
      </c>
      <c r="O315" s="110">
        <f t="shared" si="72"/>
        <v>247528.00710779702</v>
      </c>
      <c r="P315" s="111">
        <v>6757786.2053992804</v>
      </c>
      <c r="Q315" s="91"/>
      <c r="R315" s="104">
        <v>7660632.91249956</v>
      </c>
      <c r="S315" s="104">
        <v>1077209.69401025</v>
      </c>
      <c r="T315" s="110">
        <v>98566.058833242496</v>
      </c>
      <c r="U315" s="110">
        <v>191088.10604938501</v>
      </c>
      <c r="V315" s="110">
        <f t="shared" si="73"/>
        <v>289654.16488262749</v>
      </c>
      <c r="W315" s="111">
        <v>6293769.0536066703</v>
      </c>
      <c r="X315" s="91"/>
      <c r="Y315" s="104">
        <v>7303125.0466847299</v>
      </c>
      <c r="Z315" s="104">
        <v>1077201.8627250299</v>
      </c>
      <c r="AA315" s="110">
        <v>103721.648848136</v>
      </c>
      <c r="AB315" s="110">
        <v>219943.606598688</v>
      </c>
      <c r="AC315" s="110">
        <f t="shared" si="74"/>
        <v>323665.25544682401</v>
      </c>
      <c r="AD315" s="111">
        <v>5902257.9285128796</v>
      </c>
      <c r="AE315" s="91"/>
      <c r="AF315" s="104">
        <v>7124456.4708755799</v>
      </c>
      <c r="AG315" s="104">
        <v>1077194.90950493</v>
      </c>
      <c r="AH315" s="110">
        <v>108880.025670193</v>
      </c>
      <c r="AI315" s="110">
        <v>225358.41649010699</v>
      </c>
      <c r="AJ315" s="110">
        <f t="shared" si="75"/>
        <v>334238.44216029998</v>
      </c>
      <c r="AK315" s="111">
        <v>5713023.1192103503</v>
      </c>
      <c r="AL315" s="91"/>
      <c r="AM315" s="104">
        <v>6908926.1809324799</v>
      </c>
      <c r="AN315" s="104">
        <v>1077194.90950493</v>
      </c>
      <c r="AO315" s="110">
        <v>114036.617190807</v>
      </c>
      <c r="AP315" s="110">
        <v>251059.52954624401</v>
      </c>
      <c r="AQ315" s="110">
        <f t="shared" si="76"/>
        <v>365096.14673705102</v>
      </c>
      <c r="AR315" s="111">
        <v>5466635.1246905103</v>
      </c>
    </row>
    <row r="316" spans="2:44" customFormat="1" x14ac:dyDescent="0.25">
      <c r="B316" s="108">
        <v>971</v>
      </c>
      <c r="C316" s="109" t="s">
        <v>304</v>
      </c>
      <c r="D316" s="104">
        <v>3875820.0200328198</v>
      </c>
      <c r="E316" s="104">
        <v>303053.05094606598</v>
      </c>
      <c r="F316" s="110">
        <v>38401.837189894701</v>
      </c>
      <c r="G316" s="110">
        <v>59608.136298251302</v>
      </c>
      <c r="H316" s="110">
        <f t="shared" si="71"/>
        <v>98009.973488146003</v>
      </c>
      <c r="I316" s="111">
        <v>3474756.99559861</v>
      </c>
      <c r="J316" s="91"/>
      <c r="K316" s="104">
        <v>3527668.8427180001</v>
      </c>
      <c r="L316" s="104">
        <v>265681.82655030797</v>
      </c>
      <c r="M316" s="110">
        <v>47462.193900213802</v>
      </c>
      <c r="N316" s="110">
        <v>73632.600808863601</v>
      </c>
      <c r="O316" s="110">
        <f t="shared" si="72"/>
        <v>121094.7947090774</v>
      </c>
      <c r="P316" s="111">
        <v>3140892.2214586101</v>
      </c>
      <c r="Q316" s="91"/>
      <c r="R316" s="104">
        <v>3235394.8913746998</v>
      </c>
      <c r="S316" s="104">
        <v>267055.45586813602</v>
      </c>
      <c r="T316" s="110">
        <v>59843.678577325802</v>
      </c>
      <c r="U316" s="110">
        <v>83081.7852388631</v>
      </c>
      <c r="V316" s="110">
        <f t="shared" si="73"/>
        <v>142925.46381618892</v>
      </c>
      <c r="W316" s="111">
        <v>2825413.97169038</v>
      </c>
      <c r="X316" s="91"/>
      <c r="Y316" s="104">
        <v>3050943.2556745498</v>
      </c>
      <c r="Z316" s="104">
        <v>267053.51438222302</v>
      </c>
      <c r="AA316" s="110">
        <v>62973.858229225501</v>
      </c>
      <c r="AB316" s="110">
        <v>95627.655042907805</v>
      </c>
      <c r="AC316" s="110">
        <f t="shared" si="74"/>
        <v>158601.51327213331</v>
      </c>
      <c r="AD316" s="111">
        <v>2625288.2280202</v>
      </c>
      <c r="AE316" s="91"/>
      <c r="AF316" s="104">
        <v>2915003.4904127698</v>
      </c>
      <c r="AG316" s="104">
        <v>267051.79058102198</v>
      </c>
      <c r="AH316" s="110">
        <v>66105.729871188902</v>
      </c>
      <c r="AI316" s="110">
        <v>97981.920213089994</v>
      </c>
      <c r="AJ316" s="110">
        <f t="shared" si="75"/>
        <v>164087.6500842789</v>
      </c>
      <c r="AK316" s="111">
        <v>2483864.0497474698</v>
      </c>
      <c r="AL316" s="91"/>
      <c r="AM316" s="104">
        <v>2771520.3954318701</v>
      </c>
      <c r="AN316" s="104">
        <v>267051.79058102198</v>
      </c>
      <c r="AO316" s="110">
        <v>69236.517580132801</v>
      </c>
      <c r="AP316" s="110">
        <v>109156.31719401899</v>
      </c>
      <c r="AQ316" s="110">
        <f t="shared" si="76"/>
        <v>178392.83477415179</v>
      </c>
      <c r="AR316" s="111">
        <v>2326075.7700766898</v>
      </c>
    </row>
    <row r="317" spans="2:44" customFormat="1" x14ac:dyDescent="0.25">
      <c r="B317" s="108">
        <v>1904</v>
      </c>
      <c r="C317" s="109" t="s">
        <v>378</v>
      </c>
      <c r="D317" s="104">
        <v>4274997.4985263003</v>
      </c>
      <c r="E317" s="104">
        <v>331234.295164802</v>
      </c>
      <c r="F317" s="110">
        <v>64379.550583058801</v>
      </c>
      <c r="G317" s="110">
        <v>144251.68984176801</v>
      </c>
      <c r="H317" s="110">
        <f t="shared" si="71"/>
        <v>208631.2404248268</v>
      </c>
      <c r="I317" s="111">
        <v>3735131.9629366798</v>
      </c>
      <c r="J317" s="91"/>
      <c r="K317" s="104">
        <v>4002266.8995574298</v>
      </c>
      <c r="L317" s="104">
        <v>256391.92080660901</v>
      </c>
      <c r="M317" s="110">
        <v>79568.972126829001</v>
      </c>
      <c r="N317" s="110">
        <v>178190.89395745</v>
      </c>
      <c r="O317" s="110">
        <f t="shared" si="72"/>
        <v>257759.866084279</v>
      </c>
      <c r="P317" s="111">
        <v>3488115.1126665398</v>
      </c>
      <c r="Q317" s="91"/>
      <c r="R317" s="104">
        <v>3832231.5050487099</v>
      </c>
      <c r="S317" s="104">
        <v>257717.51941396101</v>
      </c>
      <c r="T317" s="110">
        <v>100326.167026693</v>
      </c>
      <c r="U317" s="110">
        <v>201057.92027804899</v>
      </c>
      <c r="V317" s="110">
        <f t="shared" si="73"/>
        <v>301384.08730474196</v>
      </c>
      <c r="W317" s="111">
        <v>3273129.89833001</v>
      </c>
      <c r="X317" s="91"/>
      <c r="Y317" s="104">
        <v>3674023.5056576398</v>
      </c>
      <c r="Z317" s="104">
        <v>257715.64581459301</v>
      </c>
      <c r="AA317" s="110">
        <v>105573.82114899599</v>
      </c>
      <c r="AB317" s="110">
        <v>231418.92520383699</v>
      </c>
      <c r="AC317" s="110">
        <f t="shared" si="74"/>
        <v>336992.746352833</v>
      </c>
      <c r="AD317" s="111">
        <v>3079315.1134902099</v>
      </c>
      <c r="AE317" s="91"/>
      <c r="AF317" s="104">
        <v>3622808.6061517498</v>
      </c>
      <c r="AG317" s="104">
        <v>257713.98228831199</v>
      </c>
      <c r="AH317" s="110">
        <v>110824.311842875</v>
      </c>
      <c r="AI317" s="110">
        <v>237116.246915678</v>
      </c>
      <c r="AJ317" s="110">
        <f t="shared" si="75"/>
        <v>347940.558758553</v>
      </c>
      <c r="AK317" s="111">
        <v>3017154.0651048901</v>
      </c>
      <c r="AL317" s="91"/>
      <c r="AM317" s="104">
        <v>3563931.3062272202</v>
      </c>
      <c r="AN317" s="104">
        <v>257713.98228831199</v>
      </c>
      <c r="AO317" s="110">
        <v>116072.985354929</v>
      </c>
      <c r="AP317" s="110">
        <v>264158.28760952601</v>
      </c>
      <c r="AQ317" s="110">
        <f t="shared" si="76"/>
        <v>380231.27296445501</v>
      </c>
      <c r="AR317" s="111">
        <v>2925986.0509744501</v>
      </c>
    </row>
    <row r="318" spans="2:44" customFormat="1" x14ac:dyDescent="0.25">
      <c r="B318" s="108">
        <v>617</v>
      </c>
      <c r="C318" s="109" t="s">
        <v>212</v>
      </c>
      <c r="D318" s="104">
        <v>617197.39188019896</v>
      </c>
      <c r="E318" s="104">
        <v>36081.937608728898</v>
      </c>
      <c r="F318" s="110">
        <v>13553.589596433399</v>
      </c>
      <c r="G318" s="110">
        <v>17882.440889475401</v>
      </c>
      <c r="H318" s="110">
        <f t="shared" si="71"/>
        <v>31436.030485908799</v>
      </c>
      <c r="I318" s="111">
        <v>549679.42378556204</v>
      </c>
      <c r="J318" s="91"/>
      <c r="K318" s="104">
        <v>577860.31387235201</v>
      </c>
      <c r="L318" s="104">
        <v>22399.688684410499</v>
      </c>
      <c r="M318" s="110">
        <v>16751.362553016599</v>
      </c>
      <c r="N318" s="110">
        <v>22089.780242659101</v>
      </c>
      <c r="O318" s="110">
        <f t="shared" si="72"/>
        <v>38841.142795675696</v>
      </c>
      <c r="P318" s="111">
        <v>516619.482392265</v>
      </c>
      <c r="Q318" s="91"/>
      <c r="R318" s="104">
        <v>562598.55686506396</v>
      </c>
      <c r="S318" s="104">
        <v>22515.499650808299</v>
      </c>
      <c r="T318" s="110">
        <v>21121.2983214091</v>
      </c>
      <c r="U318" s="110">
        <v>24924.5355716589</v>
      </c>
      <c r="V318" s="110">
        <f t="shared" si="73"/>
        <v>46045.833893068004</v>
      </c>
      <c r="W318" s="111">
        <v>494037.22332118801</v>
      </c>
      <c r="X318" s="91"/>
      <c r="Y318" s="104">
        <v>543523.55216029601</v>
      </c>
      <c r="Z318" s="104">
        <v>22515.335963737201</v>
      </c>
      <c r="AA318" s="110">
        <v>22226.067610314902</v>
      </c>
      <c r="AB318" s="110">
        <v>28688.296512872301</v>
      </c>
      <c r="AC318" s="110">
        <f t="shared" si="74"/>
        <v>50914.364123187202</v>
      </c>
      <c r="AD318" s="111">
        <v>470093.852073371</v>
      </c>
      <c r="AE318" s="91"/>
      <c r="AF318" s="104">
        <v>531131.55814376601</v>
      </c>
      <c r="AG318" s="104">
        <v>22515.190629708301</v>
      </c>
      <c r="AH318" s="110">
        <v>23331.4340721843</v>
      </c>
      <c r="AI318" s="110">
        <v>29394.576063927001</v>
      </c>
      <c r="AJ318" s="110">
        <f t="shared" si="75"/>
        <v>52726.010136111305</v>
      </c>
      <c r="AK318" s="111">
        <v>455890.35737794702</v>
      </c>
      <c r="AL318" s="91"/>
      <c r="AM318" s="104">
        <v>520657.85285292403</v>
      </c>
      <c r="AN318" s="104">
        <v>22515.190629708301</v>
      </c>
      <c r="AO318" s="110">
        <v>24436.417969458598</v>
      </c>
      <c r="AP318" s="110">
        <v>32746.895158205702</v>
      </c>
      <c r="AQ318" s="110">
        <f t="shared" si="76"/>
        <v>57183.313127664296</v>
      </c>
      <c r="AR318" s="111">
        <v>440959.34909555101</v>
      </c>
    </row>
    <row r="319" spans="2:44" customFormat="1" x14ac:dyDescent="0.25">
      <c r="B319" s="108">
        <v>1900</v>
      </c>
      <c r="C319" s="109" t="s">
        <v>493</v>
      </c>
      <c r="D319" s="104">
        <v>17575963.403723501</v>
      </c>
      <c r="E319" s="104">
        <v>3121387.5934637501</v>
      </c>
      <c r="F319" s="110">
        <v>108428.71677146701</v>
      </c>
      <c r="G319" s="110">
        <v>168094.94436106901</v>
      </c>
      <c r="H319" s="110">
        <f t="shared" si="71"/>
        <v>276523.66113253601</v>
      </c>
      <c r="I319" s="111">
        <v>14178052.1491272</v>
      </c>
      <c r="J319" s="91"/>
      <c r="K319" s="104">
        <v>16783509.65258</v>
      </c>
      <c r="L319" s="104">
        <v>3357625.9197122199</v>
      </c>
      <c r="M319" s="110">
        <v>134010.900424133</v>
      </c>
      <c r="N319" s="110">
        <v>207643.93428099499</v>
      </c>
      <c r="O319" s="110">
        <f t="shared" si="72"/>
        <v>341654.83470512799</v>
      </c>
      <c r="P319" s="111">
        <v>13084228.8981626</v>
      </c>
      <c r="Q319" s="91"/>
      <c r="R319" s="104">
        <v>16053871.619180599</v>
      </c>
      <c r="S319" s="104">
        <v>3374985.5316265798</v>
      </c>
      <c r="T319" s="110">
        <v>168970.386571273</v>
      </c>
      <c r="U319" s="110">
        <v>234290.63437359399</v>
      </c>
      <c r="V319" s="110">
        <f t="shared" si="73"/>
        <v>403261.02094486699</v>
      </c>
      <c r="W319" s="111">
        <v>12275625.0666092</v>
      </c>
      <c r="X319" s="91"/>
      <c r="Y319" s="104">
        <v>15466395.8809295</v>
      </c>
      <c r="Z319" s="104">
        <v>3374960.9955734098</v>
      </c>
      <c r="AA319" s="110">
        <v>177808.54088251901</v>
      </c>
      <c r="AB319" s="110">
        <v>269669.98722100002</v>
      </c>
      <c r="AC319" s="110">
        <f t="shared" si="74"/>
        <v>447478.528103519</v>
      </c>
      <c r="AD319" s="111">
        <v>11643956.3572526</v>
      </c>
      <c r="AE319" s="91"/>
      <c r="AF319" s="104">
        <v>15105832.2172968</v>
      </c>
      <c r="AG319" s="104">
        <v>3374939.2105696499</v>
      </c>
      <c r="AH319" s="110">
        <v>186651.47257747399</v>
      </c>
      <c r="AI319" s="110">
        <v>276309.01500091399</v>
      </c>
      <c r="AJ319" s="110">
        <f t="shared" si="75"/>
        <v>462960.48757838795</v>
      </c>
      <c r="AK319" s="111">
        <v>11267932.5191487</v>
      </c>
      <c r="AL319" s="91"/>
      <c r="AM319" s="104">
        <v>14766693.102718901</v>
      </c>
      <c r="AN319" s="104">
        <v>3374939.2105696499</v>
      </c>
      <c r="AO319" s="110">
        <v>195491.34375566899</v>
      </c>
      <c r="AP319" s="110">
        <v>307820.81448713399</v>
      </c>
      <c r="AQ319" s="110">
        <f t="shared" si="76"/>
        <v>503312.15824280295</v>
      </c>
      <c r="AR319" s="111">
        <v>10888441.7339065</v>
      </c>
    </row>
    <row r="320" spans="2:44" customFormat="1" x14ac:dyDescent="0.25">
      <c r="B320" s="108">
        <v>9</v>
      </c>
      <c r="C320" s="109" t="s">
        <v>9</v>
      </c>
      <c r="D320" s="104">
        <v>140288.570935269</v>
      </c>
      <c r="E320" s="104">
        <v>112240.93784846801</v>
      </c>
      <c r="F320" s="110">
        <v>10165.192197325099</v>
      </c>
      <c r="G320" s="110">
        <v>17882.440889475401</v>
      </c>
      <c r="H320" s="110">
        <f t="shared" si="71"/>
        <v>28047.633086800502</v>
      </c>
      <c r="I320" s="111">
        <v>0</v>
      </c>
      <c r="J320" s="91"/>
      <c r="K320" s="104">
        <v>124537.810052386</v>
      </c>
      <c r="L320" s="104">
        <v>89884.507894964205</v>
      </c>
      <c r="M320" s="110">
        <v>12563.521914762499</v>
      </c>
      <c r="N320" s="110">
        <v>22089.780242659101</v>
      </c>
      <c r="O320" s="110">
        <f t="shared" si="72"/>
        <v>34653.302157421596</v>
      </c>
      <c r="P320" s="111">
        <v>0</v>
      </c>
      <c r="Q320" s="91"/>
      <c r="R320" s="104">
        <v>131114.738475469</v>
      </c>
      <c r="S320" s="104">
        <v>90349.2291627534</v>
      </c>
      <c r="T320" s="110">
        <v>15840.9737410568</v>
      </c>
      <c r="U320" s="110">
        <v>24924.5355716589</v>
      </c>
      <c r="V320" s="110">
        <f t="shared" si="73"/>
        <v>40765.509312715702</v>
      </c>
      <c r="W320" s="111">
        <v>0</v>
      </c>
      <c r="X320" s="91"/>
      <c r="Y320" s="104">
        <v>135706.419546919</v>
      </c>
      <c r="Z320" s="104">
        <v>90348.572326310503</v>
      </c>
      <c r="AA320" s="110">
        <v>16669.550707736202</v>
      </c>
      <c r="AB320" s="110">
        <v>28688.296512872301</v>
      </c>
      <c r="AC320" s="110">
        <f t="shared" si="74"/>
        <v>45357.847220608499</v>
      </c>
      <c r="AD320" s="111">
        <v>0</v>
      </c>
      <c r="AE320" s="91"/>
      <c r="AF320" s="104">
        <v>137241.14075423201</v>
      </c>
      <c r="AG320" s="104">
        <v>90347.9891361669</v>
      </c>
      <c r="AH320" s="110">
        <v>17498.575554138199</v>
      </c>
      <c r="AI320" s="110">
        <v>29394.576063927001</v>
      </c>
      <c r="AJ320" s="110">
        <f t="shared" si="75"/>
        <v>46893.151618065196</v>
      </c>
      <c r="AK320" s="111">
        <v>0</v>
      </c>
      <c r="AL320" s="91"/>
      <c r="AM320" s="104">
        <v>141422.19777146701</v>
      </c>
      <c r="AN320" s="104">
        <v>90347.9891361669</v>
      </c>
      <c r="AO320" s="110">
        <v>18327.313477094001</v>
      </c>
      <c r="AP320" s="110">
        <v>32746.895158205702</v>
      </c>
      <c r="AQ320" s="110">
        <f t="shared" si="76"/>
        <v>51074.208635299699</v>
      </c>
      <c r="AR320" s="111">
        <v>0</v>
      </c>
    </row>
    <row r="321" spans="2:44" customFormat="1" x14ac:dyDescent="0.25">
      <c r="B321" s="108">
        <v>715</v>
      </c>
      <c r="C321" s="109" t="s">
        <v>231</v>
      </c>
      <c r="D321" s="104">
        <v>11242460.8771332</v>
      </c>
      <c r="E321" s="104">
        <v>1344110.4425413699</v>
      </c>
      <c r="F321" s="110">
        <v>47437.563587516997</v>
      </c>
      <c r="G321" s="110">
        <v>348111.51598178799</v>
      </c>
      <c r="H321" s="110">
        <f t="shared" si="71"/>
        <v>395549.079569305</v>
      </c>
      <c r="I321" s="111">
        <v>9502801.3550224807</v>
      </c>
      <c r="J321" s="91"/>
      <c r="K321" s="104">
        <v>10566801.927038601</v>
      </c>
      <c r="L321" s="104">
        <v>1283871.1316178399</v>
      </c>
      <c r="M321" s="110">
        <v>58629.768935558197</v>
      </c>
      <c r="N321" s="110">
        <v>430014.38872376399</v>
      </c>
      <c r="O321" s="110">
        <f t="shared" si="72"/>
        <v>488644.1576593222</v>
      </c>
      <c r="P321" s="111">
        <v>8794286.6377613898</v>
      </c>
      <c r="Q321" s="91"/>
      <c r="R321" s="104">
        <v>10084532.0102711</v>
      </c>
      <c r="S321" s="104">
        <v>1290509.0076427101</v>
      </c>
      <c r="T321" s="110">
        <v>73924.544124931897</v>
      </c>
      <c r="U321" s="110">
        <v>485197.62579496001</v>
      </c>
      <c r="V321" s="110">
        <f t="shared" si="73"/>
        <v>559122.16991989186</v>
      </c>
      <c r="W321" s="111">
        <v>8234900.8327084603</v>
      </c>
      <c r="X321" s="91"/>
      <c r="Y321" s="104">
        <v>9731694.8845349606</v>
      </c>
      <c r="Z321" s="104">
        <v>1290499.6256772601</v>
      </c>
      <c r="AA321" s="110">
        <v>77791.236636102098</v>
      </c>
      <c r="AB321" s="110">
        <v>558465.50545058202</v>
      </c>
      <c r="AC321" s="110">
        <f t="shared" si="74"/>
        <v>636256.7420866841</v>
      </c>
      <c r="AD321" s="111">
        <v>7804938.5167710101</v>
      </c>
      <c r="AE321" s="91"/>
      <c r="AF321" s="104">
        <v>9552044.7289178893</v>
      </c>
      <c r="AG321" s="104">
        <v>1290491.29564346</v>
      </c>
      <c r="AH321" s="110">
        <v>81660.019252645099</v>
      </c>
      <c r="AI321" s="110">
        <v>572214.41404444596</v>
      </c>
      <c r="AJ321" s="110">
        <f t="shared" si="75"/>
        <v>653874.43329709105</v>
      </c>
      <c r="AK321" s="111">
        <v>7607678.99997734</v>
      </c>
      <c r="AL321" s="91"/>
      <c r="AM321" s="104">
        <v>9330816.8845211696</v>
      </c>
      <c r="AN321" s="104">
        <v>1290491.29564346</v>
      </c>
      <c r="AO321" s="110">
        <v>85527.462893105301</v>
      </c>
      <c r="AP321" s="110">
        <v>637472.89241307101</v>
      </c>
      <c r="AQ321" s="110">
        <f t="shared" si="76"/>
        <v>723000.35530617635</v>
      </c>
      <c r="AR321" s="111">
        <v>7317325.2335715396</v>
      </c>
    </row>
    <row r="322" spans="2:44" customFormat="1" x14ac:dyDescent="0.25">
      <c r="B322" s="108">
        <v>93</v>
      </c>
      <c r="C322" s="109" t="s">
        <v>40</v>
      </c>
      <c r="D322" s="104">
        <v>263609.04931668902</v>
      </c>
      <c r="E322" s="104">
        <v>16587.7599191929</v>
      </c>
      <c r="F322" s="110">
        <v>2258.9315994055701</v>
      </c>
      <c r="G322" s="110">
        <v>3576.4881778950798</v>
      </c>
      <c r="H322" s="110">
        <f t="shared" si="71"/>
        <v>5835.4197773006499</v>
      </c>
      <c r="I322" s="111">
        <v>241185.86962019501</v>
      </c>
      <c r="J322" s="91"/>
      <c r="K322" s="104">
        <v>246277.20968410399</v>
      </c>
      <c r="L322" s="104">
        <v>12478.597519544999</v>
      </c>
      <c r="M322" s="110">
        <v>2791.89375883611</v>
      </c>
      <c r="N322" s="110">
        <v>4417.9560485318198</v>
      </c>
      <c r="O322" s="110">
        <f t="shared" si="72"/>
        <v>7209.8498073679293</v>
      </c>
      <c r="P322" s="111">
        <v>226588.76235719101</v>
      </c>
      <c r="Q322" s="91"/>
      <c r="R322" s="104">
        <v>229812.63890726899</v>
      </c>
      <c r="S322" s="104">
        <v>12543.1144178997</v>
      </c>
      <c r="T322" s="110">
        <v>3520.2163869015199</v>
      </c>
      <c r="U322" s="110">
        <v>4984.9071143317897</v>
      </c>
      <c r="V322" s="110">
        <f t="shared" si="73"/>
        <v>8505.1235012333091</v>
      </c>
      <c r="W322" s="111">
        <v>208764.40098813601</v>
      </c>
      <c r="X322" s="91"/>
      <c r="Y322" s="104">
        <v>219534.495913088</v>
      </c>
      <c r="Z322" s="104">
        <v>12543.0232297984</v>
      </c>
      <c r="AA322" s="110">
        <v>3704.34460171915</v>
      </c>
      <c r="AB322" s="110">
        <v>5737.6593025744696</v>
      </c>
      <c r="AC322" s="110">
        <f t="shared" si="74"/>
        <v>9442.0039042936187</v>
      </c>
      <c r="AD322" s="111">
        <v>197549.468778996</v>
      </c>
      <c r="AE322" s="91"/>
      <c r="AF322" s="104">
        <v>218956.755934085</v>
      </c>
      <c r="AG322" s="104">
        <v>12542.942265956601</v>
      </c>
      <c r="AH322" s="110">
        <v>3888.5723453640499</v>
      </c>
      <c r="AI322" s="110">
        <v>5878.9152127854004</v>
      </c>
      <c r="AJ322" s="110">
        <f t="shared" si="75"/>
        <v>9767.4875581494507</v>
      </c>
      <c r="AK322" s="111">
        <v>196646.32610997901</v>
      </c>
      <c r="AL322" s="91"/>
      <c r="AM322" s="104">
        <v>218671.79433003999</v>
      </c>
      <c r="AN322" s="104">
        <v>12542.942265956601</v>
      </c>
      <c r="AO322" s="110">
        <v>4072.7363282431102</v>
      </c>
      <c r="AP322" s="110">
        <v>6549.3790316411396</v>
      </c>
      <c r="AQ322" s="110">
        <f t="shared" si="76"/>
        <v>10622.11535988425</v>
      </c>
      <c r="AR322" s="111">
        <v>195506.73670419899</v>
      </c>
    </row>
    <row r="323" spans="2:44" customFormat="1" x14ac:dyDescent="0.25">
      <c r="B323" s="108">
        <v>448</v>
      </c>
      <c r="C323" s="109" t="s">
        <v>165</v>
      </c>
      <c r="D323" s="104">
        <v>2752743.4529589</v>
      </c>
      <c r="E323" s="104">
        <v>89225.998461886105</v>
      </c>
      <c r="F323" s="110">
        <v>23718.781793758499</v>
      </c>
      <c r="G323" s="110">
        <v>59608.136298251302</v>
      </c>
      <c r="H323" s="110">
        <f t="shared" si="71"/>
        <v>83326.918092009801</v>
      </c>
      <c r="I323" s="111">
        <v>2580190.5364050101</v>
      </c>
      <c r="J323" s="91"/>
      <c r="K323" s="104">
        <v>2554649.22222686</v>
      </c>
      <c r="L323" s="104">
        <v>57705.871880056897</v>
      </c>
      <c r="M323" s="110">
        <v>29314.884467779098</v>
      </c>
      <c r="N323" s="110">
        <v>73632.600808863601</v>
      </c>
      <c r="O323" s="110">
        <f t="shared" si="72"/>
        <v>102947.48527664269</v>
      </c>
      <c r="P323" s="111">
        <v>2393995.86507016</v>
      </c>
      <c r="Q323" s="91"/>
      <c r="R323" s="104">
        <v>2415819.2908976502</v>
      </c>
      <c r="S323" s="104">
        <v>58004.223026066597</v>
      </c>
      <c r="T323" s="110">
        <v>36962.272062465898</v>
      </c>
      <c r="U323" s="110">
        <v>83081.7852388631</v>
      </c>
      <c r="V323" s="110">
        <f t="shared" si="73"/>
        <v>120044.057301329</v>
      </c>
      <c r="W323" s="111">
        <v>2237771.0105702602</v>
      </c>
      <c r="X323" s="91"/>
      <c r="Y323" s="104">
        <v>2317671.8978472399</v>
      </c>
      <c r="Z323" s="104">
        <v>58003.801336940203</v>
      </c>
      <c r="AA323" s="110">
        <v>38895.618318050998</v>
      </c>
      <c r="AB323" s="110">
        <v>95627.655042907805</v>
      </c>
      <c r="AC323" s="110">
        <f t="shared" si="74"/>
        <v>134523.27336095879</v>
      </c>
      <c r="AD323" s="111">
        <v>2125144.8231493402</v>
      </c>
      <c r="AE323" s="91"/>
      <c r="AF323" s="104">
        <v>2258275.8357706899</v>
      </c>
      <c r="AG323" s="104">
        <v>58003.4269287524</v>
      </c>
      <c r="AH323" s="110">
        <v>40830.009626322499</v>
      </c>
      <c r="AI323" s="110">
        <v>97981.920213089994</v>
      </c>
      <c r="AJ323" s="110">
        <f t="shared" si="75"/>
        <v>138811.92983941251</v>
      </c>
      <c r="AK323" s="111">
        <v>2061460.47900253</v>
      </c>
      <c r="AL323" s="91"/>
      <c r="AM323" s="104">
        <v>2161692.6244575302</v>
      </c>
      <c r="AN323" s="104">
        <v>58003.4269287524</v>
      </c>
      <c r="AO323" s="110">
        <v>42763.7314465526</v>
      </c>
      <c r="AP323" s="110">
        <v>109156.31719401899</v>
      </c>
      <c r="AQ323" s="110">
        <f t="shared" si="76"/>
        <v>151920.04864057159</v>
      </c>
      <c r="AR323" s="111">
        <v>1951769.1488882101</v>
      </c>
    </row>
    <row r="324" spans="2:44" customFormat="1" x14ac:dyDescent="0.25">
      <c r="B324" s="108">
        <v>1525</v>
      </c>
      <c r="C324" s="109" t="s">
        <v>314</v>
      </c>
      <c r="D324" s="104">
        <v>2998740.4484020001</v>
      </c>
      <c r="E324" s="104">
        <v>104951.680611686</v>
      </c>
      <c r="F324" s="110">
        <v>53084.892586030903</v>
      </c>
      <c r="G324" s="110">
        <v>103718.15715895699</v>
      </c>
      <c r="H324" s="110">
        <f t="shared" si="71"/>
        <v>156803.04974498789</v>
      </c>
      <c r="I324" s="111">
        <v>2736985.7180453301</v>
      </c>
      <c r="J324" s="91"/>
      <c r="K324" s="104">
        <v>2799834.62535745</v>
      </c>
      <c r="L324" s="104">
        <v>90486.451897446794</v>
      </c>
      <c r="M324" s="110">
        <v>65609.503332648499</v>
      </c>
      <c r="N324" s="110">
        <v>128120.725407423</v>
      </c>
      <c r="O324" s="110">
        <f t="shared" si="72"/>
        <v>193730.2287400715</v>
      </c>
      <c r="P324" s="111">
        <v>2515617.9447199302</v>
      </c>
      <c r="Q324" s="91"/>
      <c r="R324" s="104">
        <v>2653257.90882872</v>
      </c>
      <c r="S324" s="104">
        <v>90954.285338696398</v>
      </c>
      <c r="T324" s="110">
        <v>82725.085092185705</v>
      </c>
      <c r="U324" s="110">
        <v>144562.306315622</v>
      </c>
      <c r="V324" s="110">
        <f t="shared" si="73"/>
        <v>227287.39140780771</v>
      </c>
      <c r="W324" s="111">
        <v>2335016.2320822198</v>
      </c>
      <c r="X324" s="91"/>
      <c r="Y324" s="104">
        <v>2551587.9904949102</v>
      </c>
      <c r="Z324" s="104">
        <v>90953.624103511596</v>
      </c>
      <c r="AA324" s="110">
        <v>87052.098140400005</v>
      </c>
      <c r="AB324" s="110">
        <v>166392.11977466001</v>
      </c>
      <c r="AC324" s="110">
        <f t="shared" si="74"/>
        <v>253444.21791506</v>
      </c>
      <c r="AD324" s="111">
        <v>2207190.1484763399</v>
      </c>
      <c r="AE324" s="91"/>
      <c r="AF324" s="104">
        <v>2465097.9177976302</v>
      </c>
      <c r="AG324" s="104">
        <v>90953.037007824896</v>
      </c>
      <c r="AH324" s="110">
        <v>91381.450116055203</v>
      </c>
      <c r="AI324" s="110">
        <v>170488.541170777</v>
      </c>
      <c r="AJ324" s="110">
        <f t="shared" si="75"/>
        <v>261869.9912868322</v>
      </c>
      <c r="AK324" s="111">
        <v>2112274.88950297</v>
      </c>
      <c r="AL324" s="91"/>
      <c r="AM324" s="104">
        <v>2387713.3067480801</v>
      </c>
      <c r="AN324" s="104">
        <v>90953.037007824896</v>
      </c>
      <c r="AO324" s="110">
        <v>95709.303713713001</v>
      </c>
      <c r="AP324" s="110">
        <v>189931.991917593</v>
      </c>
      <c r="AQ324" s="110">
        <f t="shared" si="76"/>
        <v>285641.29563130601</v>
      </c>
      <c r="AR324" s="111">
        <v>2011118.97410895</v>
      </c>
    </row>
    <row r="325" spans="2:44" customFormat="1" x14ac:dyDescent="0.25">
      <c r="B325" s="108">
        <v>716</v>
      </c>
      <c r="C325" s="109" t="s">
        <v>232</v>
      </c>
      <c r="D325" s="104">
        <v>2428726.3434804599</v>
      </c>
      <c r="E325" s="104">
        <v>265239.621400656</v>
      </c>
      <c r="F325" s="110">
        <v>23718.781793758499</v>
      </c>
      <c r="G325" s="110">
        <v>67953.275380006497</v>
      </c>
      <c r="H325" s="110">
        <f t="shared" si="71"/>
        <v>91672.057173765003</v>
      </c>
      <c r="I325" s="111">
        <v>2071814.6649060401</v>
      </c>
      <c r="J325" s="91"/>
      <c r="K325" s="104">
        <v>2368089.08916044</v>
      </c>
      <c r="L325" s="104">
        <v>305849.23338500602</v>
      </c>
      <c r="M325" s="110">
        <v>29314.884467779098</v>
      </c>
      <c r="N325" s="110">
        <v>83941.164922104494</v>
      </c>
      <c r="O325" s="110">
        <f t="shared" si="72"/>
        <v>113256.04938988358</v>
      </c>
      <c r="P325" s="111">
        <v>1948983.8063855499</v>
      </c>
      <c r="Q325" s="91"/>
      <c r="R325" s="104">
        <v>2299127.0258153202</v>
      </c>
      <c r="S325" s="104">
        <v>307430.53640172898</v>
      </c>
      <c r="T325" s="110">
        <v>36962.272062465898</v>
      </c>
      <c r="U325" s="110">
        <v>94713.235172303903</v>
      </c>
      <c r="V325" s="110">
        <f t="shared" si="73"/>
        <v>131675.50723476982</v>
      </c>
      <c r="W325" s="111">
        <v>1860020.9821788201</v>
      </c>
      <c r="X325" s="91"/>
      <c r="Y325" s="104">
        <v>2239403.5521802199</v>
      </c>
      <c r="Z325" s="104">
        <v>307428.30139007699</v>
      </c>
      <c r="AA325" s="110">
        <v>38895.618318050998</v>
      </c>
      <c r="AB325" s="110">
        <v>109015.526748915</v>
      </c>
      <c r="AC325" s="110">
        <f t="shared" si="74"/>
        <v>147911.14506696601</v>
      </c>
      <c r="AD325" s="111">
        <v>1784064.1057231801</v>
      </c>
      <c r="AE325" s="91"/>
      <c r="AF325" s="104">
        <v>2232521.3014145698</v>
      </c>
      <c r="AG325" s="104">
        <v>307426.31697404699</v>
      </c>
      <c r="AH325" s="110">
        <v>40830.009626322499</v>
      </c>
      <c r="AI325" s="110">
        <v>111699.38904292299</v>
      </c>
      <c r="AJ325" s="110">
        <f t="shared" si="75"/>
        <v>152529.39866924548</v>
      </c>
      <c r="AK325" s="111">
        <v>1772565.5857712801</v>
      </c>
      <c r="AL325" s="91"/>
      <c r="AM325" s="104">
        <v>2218306.8898426401</v>
      </c>
      <c r="AN325" s="104">
        <v>307426.31697404699</v>
      </c>
      <c r="AO325" s="110">
        <v>42763.7314465526</v>
      </c>
      <c r="AP325" s="110">
        <v>124438.20160118199</v>
      </c>
      <c r="AQ325" s="110">
        <f t="shared" si="76"/>
        <v>167201.93304773461</v>
      </c>
      <c r="AR325" s="111">
        <v>1743678.63982086</v>
      </c>
    </row>
    <row r="326" spans="2:44" customFormat="1" x14ac:dyDescent="0.25">
      <c r="B326" s="108">
        <v>281</v>
      </c>
      <c r="C326" s="109" t="s">
        <v>101</v>
      </c>
      <c r="D326" s="104">
        <v>10966729.456320999</v>
      </c>
      <c r="E326" s="104">
        <v>1801189.2556882401</v>
      </c>
      <c r="F326" s="110">
        <v>86968.866577114502</v>
      </c>
      <c r="G326" s="110">
        <v>295656.356039326</v>
      </c>
      <c r="H326" s="110">
        <f t="shared" si="71"/>
        <v>382625.2226164405</v>
      </c>
      <c r="I326" s="111">
        <v>8782914.9780163597</v>
      </c>
      <c r="J326" s="91"/>
      <c r="K326" s="104">
        <v>10490334.0309639</v>
      </c>
      <c r="L326" s="104">
        <v>1872696.97203217</v>
      </c>
      <c r="M326" s="110">
        <v>107487.90971519001</v>
      </c>
      <c r="N326" s="110">
        <v>365217.70001196401</v>
      </c>
      <c r="O326" s="110">
        <f t="shared" si="72"/>
        <v>472705.60972715402</v>
      </c>
      <c r="P326" s="111">
        <v>8144931.4492045501</v>
      </c>
      <c r="Q326" s="91"/>
      <c r="R326" s="104">
        <v>10129371.050638501</v>
      </c>
      <c r="S326" s="104">
        <v>1882379.19793972</v>
      </c>
      <c r="T326" s="110">
        <v>135528.330895708</v>
      </c>
      <c r="U326" s="110">
        <v>412085.65478476102</v>
      </c>
      <c r="V326" s="110">
        <f t="shared" si="73"/>
        <v>547613.98568046908</v>
      </c>
      <c r="W326" s="111">
        <v>7699377.8670182796</v>
      </c>
      <c r="X326" s="91"/>
      <c r="Y326" s="104">
        <v>9846770.1835114695</v>
      </c>
      <c r="Z326" s="104">
        <v>1882365.5130940599</v>
      </c>
      <c r="AA326" s="110">
        <v>142617.267166187</v>
      </c>
      <c r="AB326" s="110">
        <v>474313.16901282303</v>
      </c>
      <c r="AC326" s="110">
        <f t="shared" si="74"/>
        <v>616930.43617900996</v>
      </c>
      <c r="AD326" s="111">
        <v>7347474.2342384001</v>
      </c>
      <c r="AE326" s="91"/>
      <c r="AF326" s="104">
        <v>9669116.1585792005</v>
      </c>
      <c r="AG326" s="104">
        <v>1882353.36263074</v>
      </c>
      <c r="AH326" s="110">
        <v>149710.035296516</v>
      </c>
      <c r="AI326" s="110">
        <v>485990.32425692701</v>
      </c>
      <c r="AJ326" s="110">
        <f t="shared" si="75"/>
        <v>635700.35955344304</v>
      </c>
      <c r="AK326" s="111">
        <v>7151062.4363950202</v>
      </c>
      <c r="AL326" s="91"/>
      <c r="AM326" s="104">
        <v>9548211.2618755493</v>
      </c>
      <c r="AN326" s="104">
        <v>1882353.36263074</v>
      </c>
      <c r="AO326" s="110">
        <v>156800.34863736</v>
      </c>
      <c r="AP326" s="110">
        <v>541415.33328233403</v>
      </c>
      <c r="AQ326" s="110">
        <f t="shared" si="76"/>
        <v>698215.68191969406</v>
      </c>
      <c r="AR326" s="111">
        <v>6967642.2173251202</v>
      </c>
    </row>
    <row r="327" spans="2:44" customFormat="1" x14ac:dyDescent="0.25">
      <c r="B327" s="108">
        <v>855</v>
      </c>
      <c r="C327" s="109" t="s">
        <v>275</v>
      </c>
      <c r="D327" s="104">
        <v>43531368.941895299</v>
      </c>
      <c r="E327" s="104">
        <v>9377721.2681306303</v>
      </c>
      <c r="F327" s="110">
        <v>236058.352137882</v>
      </c>
      <c r="G327" s="110">
        <v>943000.71623833606</v>
      </c>
      <c r="H327" s="110">
        <f t="shared" si="71"/>
        <v>1179059.068376218</v>
      </c>
      <c r="I327" s="111">
        <v>32974588.6053885</v>
      </c>
      <c r="J327" s="91"/>
      <c r="K327" s="104">
        <v>41621985.323808201</v>
      </c>
      <c r="L327" s="104">
        <v>9888734.0072027799</v>
      </c>
      <c r="M327" s="110">
        <v>291752.89779837301</v>
      </c>
      <c r="N327" s="110">
        <v>1164867.74479622</v>
      </c>
      <c r="O327" s="110">
        <f t="shared" si="72"/>
        <v>1456620.6425945931</v>
      </c>
      <c r="P327" s="111">
        <v>30276630.674010899</v>
      </c>
      <c r="Q327" s="91"/>
      <c r="R327" s="104">
        <v>39932812.810924999</v>
      </c>
      <c r="S327" s="104">
        <v>9939860.7821307499</v>
      </c>
      <c r="T327" s="110">
        <v>367862.61243120901</v>
      </c>
      <c r="U327" s="110">
        <v>1314353.8424788101</v>
      </c>
      <c r="V327" s="110">
        <f t="shared" si="73"/>
        <v>1682216.4549100192</v>
      </c>
      <c r="W327" s="111">
        <v>28310735.573884301</v>
      </c>
      <c r="X327" s="91"/>
      <c r="Y327" s="104">
        <v>38375208.100349598</v>
      </c>
      <c r="Z327" s="104">
        <v>9939788.51961275</v>
      </c>
      <c r="AA327" s="110">
        <v>387104.010879651</v>
      </c>
      <c r="AB327" s="110">
        <v>1512829.5027788</v>
      </c>
      <c r="AC327" s="110">
        <f t="shared" si="74"/>
        <v>1899933.5136584509</v>
      </c>
      <c r="AD327" s="111">
        <v>26535486.0670784</v>
      </c>
      <c r="AE327" s="91"/>
      <c r="AF327" s="104">
        <v>37490722.089255802</v>
      </c>
      <c r="AG327" s="104">
        <v>9939724.3593659997</v>
      </c>
      <c r="AH327" s="110">
        <v>406355.810090543</v>
      </c>
      <c r="AI327" s="110">
        <v>1550073.9777710801</v>
      </c>
      <c r="AJ327" s="110">
        <f t="shared" si="75"/>
        <v>1956429.7878616231</v>
      </c>
      <c r="AK327" s="111">
        <v>25594567.942028198</v>
      </c>
      <c r="AL327" s="91"/>
      <c r="AM327" s="104">
        <v>36725037.750368796</v>
      </c>
      <c r="AN327" s="104">
        <v>9939724.3593659997</v>
      </c>
      <c r="AO327" s="110">
        <v>425600.94630140503</v>
      </c>
      <c r="AP327" s="110">
        <v>1726852.9380093799</v>
      </c>
      <c r="AQ327" s="110">
        <f t="shared" si="76"/>
        <v>2152453.8843107847</v>
      </c>
      <c r="AR327" s="111">
        <v>24632859.5066921</v>
      </c>
    </row>
    <row r="328" spans="2:44" customFormat="1" x14ac:dyDescent="0.25">
      <c r="B328" s="108">
        <v>183</v>
      </c>
      <c r="C328" s="109" t="s">
        <v>65</v>
      </c>
      <c r="D328" s="104">
        <v>2546693.6169963698</v>
      </c>
      <c r="E328" s="104">
        <v>70475.420846003995</v>
      </c>
      <c r="F328" s="110">
        <v>12424.123796730601</v>
      </c>
      <c r="G328" s="110">
        <v>26227.5799712306</v>
      </c>
      <c r="H328" s="110">
        <f t="shared" si="71"/>
        <v>38651.703767961197</v>
      </c>
      <c r="I328" s="111">
        <v>2437566.4923824002</v>
      </c>
      <c r="J328" s="91"/>
      <c r="K328" s="104">
        <v>2347254.6702491902</v>
      </c>
      <c r="L328" s="104">
        <v>53429.983675820702</v>
      </c>
      <c r="M328" s="110">
        <v>15355.4156735986</v>
      </c>
      <c r="N328" s="110">
        <v>32398.344355900001</v>
      </c>
      <c r="O328" s="110">
        <f t="shared" si="72"/>
        <v>47753.760029498604</v>
      </c>
      <c r="P328" s="111">
        <v>2246070.92654387</v>
      </c>
      <c r="Q328" s="91"/>
      <c r="R328" s="104">
        <v>2198461.92231454</v>
      </c>
      <c r="S328" s="104">
        <v>53706.227606318702</v>
      </c>
      <c r="T328" s="110">
        <v>19361.1901279583</v>
      </c>
      <c r="U328" s="110">
        <v>36555.985505099801</v>
      </c>
      <c r="V328" s="110">
        <f t="shared" si="73"/>
        <v>55917.175633058097</v>
      </c>
      <c r="W328" s="111">
        <v>2088838.5190751699</v>
      </c>
      <c r="X328" s="91"/>
      <c r="Y328" s="104">
        <v>2031001.1451631701</v>
      </c>
      <c r="Z328" s="104">
        <v>53705.8371635023</v>
      </c>
      <c r="AA328" s="110">
        <v>20373.8953094553</v>
      </c>
      <c r="AB328" s="110">
        <v>42076.168218879502</v>
      </c>
      <c r="AC328" s="110">
        <f t="shared" si="74"/>
        <v>62450.063528334802</v>
      </c>
      <c r="AD328" s="111">
        <v>1914845.24447133</v>
      </c>
      <c r="AE328" s="91"/>
      <c r="AF328" s="104">
        <v>1977915.7066188301</v>
      </c>
      <c r="AG328" s="104">
        <v>53705.4904982027</v>
      </c>
      <c r="AH328" s="110">
        <v>21387.147899502299</v>
      </c>
      <c r="AI328" s="110">
        <v>43112.044893759601</v>
      </c>
      <c r="AJ328" s="110">
        <f t="shared" si="75"/>
        <v>64499.1927932619</v>
      </c>
      <c r="AK328" s="111">
        <v>1859711.0233273699</v>
      </c>
      <c r="AL328" s="91"/>
      <c r="AM328" s="104">
        <v>1907091.2502967599</v>
      </c>
      <c r="AN328" s="104">
        <v>53705.4904982027</v>
      </c>
      <c r="AO328" s="110">
        <v>22400.049805337101</v>
      </c>
      <c r="AP328" s="110">
        <v>48028.779565368401</v>
      </c>
      <c r="AQ328" s="110">
        <f t="shared" si="76"/>
        <v>70428.829370705498</v>
      </c>
      <c r="AR328" s="111">
        <v>1782956.93042786</v>
      </c>
    </row>
    <row r="329" spans="2:44" customFormat="1" x14ac:dyDescent="0.25">
      <c r="B329" s="108">
        <v>1700</v>
      </c>
      <c r="C329" s="109" t="s">
        <v>339</v>
      </c>
      <c r="D329" s="104">
        <v>8128131.8311691098</v>
      </c>
      <c r="E329" s="104">
        <v>488719.34013929201</v>
      </c>
      <c r="F329" s="110">
        <v>50825.960986625301</v>
      </c>
      <c r="G329" s="110">
        <v>110871.13351474699</v>
      </c>
      <c r="H329" s="110">
        <f t="shared" si="71"/>
        <v>161697.09450137231</v>
      </c>
      <c r="I329" s="111">
        <v>7477715.3965284396</v>
      </c>
      <c r="J329" s="91"/>
      <c r="K329" s="104">
        <v>7558340.2775969598</v>
      </c>
      <c r="L329" s="104">
        <v>536490.67214447702</v>
      </c>
      <c r="M329" s="110">
        <v>62817.609573812399</v>
      </c>
      <c r="N329" s="110">
        <v>136956.63750448599</v>
      </c>
      <c r="O329" s="110">
        <f t="shared" si="72"/>
        <v>199774.24707829839</v>
      </c>
      <c r="P329" s="111">
        <v>6822075.3583741803</v>
      </c>
      <c r="Q329" s="91"/>
      <c r="R329" s="104">
        <v>7089525.3306086399</v>
      </c>
      <c r="S329" s="104">
        <v>539264.43851595698</v>
      </c>
      <c r="T329" s="110">
        <v>79204.868705284098</v>
      </c>
      <c r="U329" s="110">
        <v>154532.12054428499</v>
      </c>
      <c r="V329" s="110">
        <f t="shared" si="73"/>
        <v>233736.98924956907</v>
      </c>
      <c r="W329" s="111">
        <v>6316523.9028431196</v>
      </c>
      <c r="X329" s="91"/>
      <c r="Y329" s="104">
        <v>6608438.5111523401</v>
      </c>
      <c r="Z329" s="104">
        <v>539260.51807813102</v>
      </c>
      <c r="AA329" s="110">
        <v>83347.753538680801</v>
      </c>
      <c r="AB329" s="110">
        <v>177867.438379809</v>
      </c>
      <c r="AC329" s="110">
        <f t="shared" si="74"/>
        <v>261215.19191848981</v>
      </c>
      <c r="AD329" s="111">
        <v>5807962.8011557199</v>
      </c>
      <c r="AE329" s="91"/>
      <c r="AF329" s="104">
        <v>6407135.9187013097</v>
      </c>
      <c r="AG329" s="104">
        <v>539257.03721052106</v>
      </c>
      <c r="AH329" s="110">
        <v>87492.877770691106</v>
      </c>
      <c r="AI329" s="110">
        <v>182246.37159634699</v>
      </c>
      <c r="AJ329" s="110">
        <f t="shared" si="75"/>
        <v>269739.24936703808</v>
      </c>
      <c r="AK329" s="111">
        <v>5598139.6321237497</v>
      </c>
      <c r="AL329" s="91"/>
      <c r="AM329" s="104">
        <v>6187114.8848408097</v>
      </c>
      <c r="AN329" s="104">
        <v>539257.03721052106</v>
      </c>
      <c r="AO329" s="110">
        <v>91636.567385469898</v>
      </c>
      <c r="AP329" s="110">
        <v>203030.749980875</v>
      </c>
      <c r="AQ329" s="110">
        <f t="shared" si="76"/>
        <v>294667.31736634491</v>
      </c>
      <c r="AR329" s="111">
        <v>5353190.5302639399</v>
      </c>
    </row>
    <row r="330" spans="2:44" customFormat="1" x14ac:dyDescent="0.25">
      <c r="B330" s="108">
        <v>1730</v>
      </c>
      <c r="C330" s="109" t="s">
        <v>355</v>
      </c>
      <c r="D330" s="104">
        <v>610280.85415216</v>
      </c>
      <c r="E330" s="104">
        <v>468787.82906592998</v>
      </c>
      <c r="F330" s="110">
        <v>49696.495186922599</v>
      </c>
      <c r="G330" s="110">
        <v>91796.529899307003</v>
      </c>
      <c r="H330" s="110">
        <f t="shared" si="71"/>
        <v>141493.02508622961</v>
      </c>
      <c r="I330" s="111">
        <v>0</v>
      </c>
      <c r="J330" s="91"/>
      <c r="K330" s="104">
        <v>669472.45788741496</v>
      </c>
      <c r="L330" s="104">
        <v>494656.58994737</v>
      </c>
      <c r="M330" s="110">
        <v>61421.662694394399</v>
      </c>
      <c r="N330" s="110">
        <v>113394.20524565</v>
      </c>
      <c r="O330" s="110">
        <f t="shared" si="72"/>
        <v>174815.86794004438</v>
      </c>
      <c r="P330" s="111">
        <v>0</v>
      </c>
      <c r="Q330" s="91"/>
      <c r="R330" s="104">
        <v>702604.77534753701</v>
      </c>
      <c r="S330" s="104">
        <v>497214.06556785502</v>
      </c>
      <c r="T330" s="110">
        <v>77444.760511833403</v>
      </c>
      <c r="U330" s="110">
        <v>127945.94926784901</v>
      </c>
      <c r="V330" s="110">
        <f t="shared" si="73"/>
        <v>205390.70977968239</v>
      </c>
      <c r="W330" s="111">
        <v>0</v>
      </c>
      <c r="X330" s="91"/>
      <c r="Y330" s="104">
        <v>725972.620838998</v>
      </c>
      <c r="Z330" s="104">
        <v>497210.45083509898</v>
      </c>
      <c r="AA330" s="110">
        <v>81495.581237821199</v>
      </c>
      <c r="AB330" s="110">
        <v>147266.588766078</v>
      </c>
      <c r="AC330" s="110">
        <f t="shared" si="74"/>
        <v>228762.1700038992</v>
      </c>
      <c r="AD330" s="111">
        <v>0</v>
      </c>
      <c r="AE330" s="91"/>
      <c r="AF330" s="104">
        <v>733647.99012223701</v>
      </c>
      <c r="AG330" s="104">
        <v>497207.24139606999</v>
      </c>
      <c r="AH330" s="110">
        <v>85548.591598009094</v>
      </c>
      <c r="AI330" s="110">
        <v>150892.15712815899</v>
      </c>
      <c r="AJ330" s="110">
        <f t="shared" si="75"/>
        <v>236440.74872616807</v>
      </c>
      <c r="AK330" s="111">
        <v>0</v>
      </c>
      <c r="AL330" s="91"/>
      <c r="AM330" s="104">
        <v>754908.16909620701</v>
      </c>
      <c r="AN330" s="104">
        <v>497207.24139606999</v>
      </c>
      <c r="AO330" s="110">
        <v>89600.199221348405</v>
      </c>
      <c r="AP330" s="110">
        <v>168100.72847878901</v>
      </c>
      <c r="AQ330" s="110">
        <f t="shared" si="76"/>
        <v>257700.92770013743</v>
      </c>
      <c r="AR330" s="111">
        <v>0</v>
      </c>
    </row>
    <row r="331" spans="2:44" customFormat="1" x14ac:dyDescent="0.25">
      <c r="B331" s="108">
        <v>737</v>
      </c>
      <c r="C331" s="109" t="s">
        <v>237</v>
      </c>
      <c r="D331" s="104">
        <v>4678254.07060955</v>
      </c>
      <c r="E331" s="104">
        <v>715214.42429173295</v>
      </c>
      <c r="F331" s="110">
        <v>40660.768789300302</v>
      </c>
      <c r="G331" s="110">
        <v>67953.275380006497</v>
      </c>
      <c r="H331" s="110">
        <f t="shared" si="71"/>
        <v>108614.0441693068</v>
      </c>
      <c r="I331" s="111">
        <v>3854425.6021484998</v>
      </c>
      <c r="J331" s="91"/>
      <c r="K331" s="104">
        <v>4417812.2045986503</v>
      </c>
      <c r="L331" s="104">
        <v>717364.34231905802</v>
      </c>
      <c r="M331" s="110">
        <v>50254.087659049903</v>
      </c>
      <c r="N331" s="110">
        <v>83941.164922104494</v>
      </c>
      <c r="O331" s="110">
        <f t="shared" si="72"/>
        <v>134195.2525811544</v>
      </c>
      <c r="P331" s="111">
        <v>3566252.6096984399</v>
      </c>
      <c r="Q331" s="91"/>
      <c r="R331" s="104">
        <v>4259877.0961349905</v>
      </c>
      <c r="S331" s="104">
        <v>721073.26251494803</v>
      </c>
      <c r="T331" s="110">
        <v>63363.8949642273</v>
      </c>
      <c r="U331" s="110">
        <v>94713.235172303903</v>
      </c>
      <c r="V331" s="110">
        <f t="shared" si="73"/>
        <v>158077.1301365312</v>
      </c>
      <c r="W331" s="111">
        <v>3380726.7034835098</v>
      </c>
      <c r="X331" s="91"/>
      <c r="Y331" s="104">
        <v>4096198.34750011</v>
      </c>
      <c r="Z331" s="104">
        <v>721068.02033190895</v>
      </c>
      <c r="AA331" s="110">
        <v>66678.202830944705</v>
      </c>
      <c r="AB331" s="110">
        <v>109015.526748915</v>
      </c>
      <c r="AC331" s="110">
        <f t="shared" si="74"/>
        <v>175693.7295798597</v>
      </c>
      <c r="AD331" s="111">
        <v>3199436.5975883501</v>
      </c>
      <c r="AE331" s="91"/>
      <c r="AF331" s="104">
        <v>4024973.1744433199</v>
      </c>
      <c r="AG331" s="104">
        <v>721063.36591677496</v>
      </c>
      <c r="AH331" s="110">
        <v>69994.302216552896</v>
      </c>
      <c r="AI331" s="110">
        <v>111699.38904292299</v>
      </c>
      <c r="AJ331" s="110">
        <f t="shared" si="75"/>
        <v>181693.69125947589</v>
      </c>
      <c r="AK331" s="111">
        <v>3122216.1172670699</v>
      </c>
      <c r="AL331" s="91"/>
      <c r="AM331" s="104">
        <v>3967894.9730717302</v>
      </c>
      <c r="AN331" s="104">
        <v>721063.36591677496</v>
      </c>
      <c r="AO331" s="110">
        <v>73309.253908375904</v>
      </c>
      <c r="AP331" s="110">
        <v>124438.20160118199</v>
      </c>
      <c r="AQ331" s="110">
        <f t="shared" si="76"/>
        <v>197747.45550955791</v>
      </c>
      <c r="AR331" s="111">
        <v>3049084.1516454001</v>
      </c>
    </row>
    <row r="332" spans="2:44" customFormat="1" x14ac:dyDescent="0.25">
      <c r="B332" s="108">
        <v>856</v>
      </c>
      <c r="C332" s="109" t="s">
        <v>276</v>
      </c>
      <c r="D332" s="104">
        <v>9236297.5172271095</v>
      </c>
      <c r="E332" s="104">
        <v>607213.75816314702</v>
      </c>
      <c r="F332" s="110">
        <v>66638.4821824643</v>
      </c>
      <c r="G332" s="110">
        <v>249162.00972669001</v>
      </c>
      <c r="H332" s="110">
        <f t="shared" si="71"/>
        <v>315800.49190915434</v>
      </c>
      <c r="I332" s="111">
        <v>8313283.2671547998</v>
      </c>
      <c r="J332" s="91"/>
      <c r="K332" s="104">
        <v>8528288.4599869996</v>
      </c>
      <c r="L332" s="104">
        <v>566847.65228726598</v>
      </c>
      <c r="M332" s="110">
        <v>82360.865885665204</v>
      </c>
      <c r="N332" s="110">
        <v>307784.27138105</v>
      </c>
      <c r="O332" s="110">
        <f t="shared" si="72"/>
        <v>390145.13726671517</v>
      </c>
      <c r="P332" s="111">
        <v>7571295.6704330202</v>
      </c>
      <c r="Q332" s="91"/>
      <c r="R332" s="104">
        <v>8078975.9269692898</v>
      </c>
      <c r="S332" s="104">
        <v>569778.37044753099</v>
      </c>
      <c r="T332" s="110">
        <v>103846.383413595</v>
      </c>
      <c r="U332" s="110">
        <v>347281.86229844799</v>
      </c>
      <c r="V332" s="110">
        <f t="shared" si="73"/>
        <v>451128.24571204302</v>
      </c>
      <c r="W332" s="111">
        <v>7058069.3108097203</v>
      </c>
      <c r="X332" s="91"/>
      <c r="Y332" s="104">
        <v>7655753.7351728799</v>
      </c>
      <c r="Z332" s="104">
        <v>569774.22817424894</v>
      </c>
      <c r="AA332" s="110">
        <v>109278.16575071499</v>
      </c>
      <c r="AB332" s="110">
        <v>399723.59807935503</v>
      </c>
      <c r="AC332" s="110">
        <f t="shared" si="74"/>
        <v>509001.76383007003</v>
      </c>
      <c r="AD332" s="111">
        <v>6576977.7431685599</v>
      </c>
      <c r="AE332" s="91"/>
      <c r="AF332" s="104">
        <v>7453105.8104762305</v>
      </c>
      <c r="AG332" s="104">
        <v>569770.55034398101</v>
      </c>
      <c r="AH332" s="110">
        <v>114712.884188239</v>
      </c>
      <c r="AI332" s="110">
        <v>409564.426490716</v>
      </c>
      <c r="AJ332" s="110">
        <f t="shared" si="75"/>
        <v>524277.31067895499</v>
      </c>
      <c r="AK332" s="111">
        <v>6359057.9494532999</v>
      </c>
      <c r="AL332" s="91"/>
      <c r="AM332" s="104">
        <v>7229536.3694563499</v>
      </c>
      <c r="AN332" s="104">
        <v>569770.55034398101</v>
      </c>
      <c r="AO332" s="110">
        <v>120145.721683172</v>
      </c>
      <c r="AP332" s="110">
        <v>456273.40587099898</v>
      </c>
      <c r="AQ332" s="110">
        <f t="shared" si="76"/>
        <v>576419.12755417102</v>
      </c>
      <c r="AR332" s="111">
        <v>6083346.6915581999</v>
      </c>
    </row>
    <row r="333" spans="2:44" customFormat="1" x14ac:dyDescent="0.25">
      <c r="B333" s="108">
        <v>450</v>
      </c>
      <c r="C333" s="109" t="s">
        <v>166</v>
      </c>
      <c r="D333" s="104">
        <v>908101.14312686305</v>
      </c>
      <c r="E333" s="104">
        <v>53300.574888707502</v>
      </c>
      <c r="F333" s="110">
        <v>23718.781793758499</v>
      </c>
      <c r="G333" s="110">
        <v>33380.556327020699</v>
      </c>
      <c r="H333" s="110">
        <f t="shared" ref="H333:H396" si="77">G333+F333</f>
        <v>57099.338120779197</v>
      </c>
      <c r="I333" s="111">
        <v>797701.23011737596</v>
      </c>
      <c r="J333" s="91"/>
      <c r="K333" s="104">
        <v>854651.95998536295</v>
      </c>
      <c r="L333" s="104">
        <v>34350.360580283203</v>
      </c>
      <c r="M333" s="110">
        <v>29314.884467779098</v>
      </c>
      <c r="N333" s="110">
        <v>41234.2564529636</v>
      </c>
      <c r="O333" s="110">
        <f t="shared" ref="O333:O396" si="78">N333+M333</f>
        <v>70549.140920742706</v>
      </c>
      <c r="P333" s="111">
        <v>749752.45848433697</v>
      </c>
      <c r="Q333" s="91"/>
      <c r="R333" s="104">
        <v>827958.90456584399</v>
      </c>
      <c r="S333" s="104">
        <v>34527.958961714401</v>
      </c>
      <c r="T333" s="110">
        <v>36962.272062465898</v>
      </c>
      <c r="U333" s="110">
        <v>46525.799733763299</v>
      </c>
      <c r="V333" s="110">
        <f t="shared" ref="V333:V396" si="79">U333+T333</f>
        <v>83488.071796229196</v>
      </c>
      <c r="W333" s="111">
        <v>709942.8738079</v>
      </c>
      <c r="X333" s="91"/>
      <c r="Y333" s="104">
        <v>806946.86153659003</v>
      </c>
      <c r="Z333" s="104">
        <v>34527.707944390197</v>
      </c>
      <c r="AA333" s="110">
        <v>38895.618318050998</v>
      </c>
      <c r="AB333" s="110">
        <v>53551.486824028398</v>
      </c>
      <c r="AC333" s="110">
        <f t="shared" ref="AC333:AC396" si="80">AB333+AA333</f>
        <v>92447.105142079396</v>
      </c>
      <c r="AD333" s="111">
        <v>679972.04845012096</v>
      </c>
      <c r="AE333" s="91"/>
      <c r="AF333" s="104">
        <v>798121.37674760702</v>
      </c>
      <c r="AG333" s="104">
        <v>34527.485071815303</v>
      </c>
      <c r="AH333" s="110">
        <v>40830.009626322499</v>
      </c>
      <c r="AI333" s="110">
        <v>54869.8753193304</v>
      </c>
      <c r="AJ333" s="110">
        <f t="shared" ref="AJ333:AJ396" si="81">AI333+AH333</f>
        <v>95699.884945652899</v>
      </c>
      <c r="AK333" s="111">
        <v>667894.00673013902</v>
      </c>
      <c r="AL333" s="91"/>
      <c r="AM333" s="104">
        <v>787864.66104737995</v>
      </c>
      <c r="AN333" s="104">
        <v>34527.485071815303</v>
      </c>
      <c r="AO333" s="110">
        <v>42763.7314465526</v>
      </c>
      <c r="AP333" s="110">
        <v>61127.5376286506</v>
      </c>
      <c r="AQ333" s="110">
        <f t="shared" ref="AQ333:AQ396" si="82">AP333+AO333</f>
        <v>103891.26907520319</v>
      </c>
      <c r="AR333" s="111">
        <v>649445.906900362</v>
      </c>
    </row>
    <row r="334" spans="2:44" customFormat="1" x14ac:dyDescent="0.25">
      <c r="B334" s="108">
        <v>451</v>
      </c>
      <c r="C334" s="109" t="s">
        <v>167</v>
      </c>
      <c r="D334" s="104">
        <v>1667642.7906434201</v>
      </c>
      <c r="E334" s="104">
        <v>137556.95370313001</v>
      </c>
      <c r="F334" s="110">
        <v>37272.371390191904</v>
      </c>
      <c r="G334" s="110">
        <v>66761.112654041499</v>
      </c>
      <c r="H334" s="110">
        <f t="shared" si="77"/>
        <v>104033.4840442334</v>
      </c>
      <c r="I334" s="111">
        <v>1426052.3528960601</v>
      </c>
      <c r="J334" s="91"/>
      <c r="K334" s="104">
        <v>1537666.34384812</v>
      </c>
      <c r="L334" s="104">
        <v>74046.456920271201</v>
      </c>
      <c r="M334" s="110">
        <v>46066.247020795803</v>
      </c>
      <c r="N334" s="110">
        <v>82468.512905927302</v>
      </c>
      <c r="O334" s="110">
        <f t="shared" si="78"/>
        <v>128534.75992672311</v>
      </c>
      <c r="P334" s="111">
        <v>1335085.12700113</v>
      </c>
      <c r="Q334" s="91"/>
      <c r="R334" s="104">
        <v>1494667.60699971</v>
      </c>
      <c r="S334" s="104">
        <v>74429.292229059807</v>
      </c>
      <c r="T334" s="110">
        <v>58083.570383874998</v>
      </c>
      <c r="U334" s="110">
        <v>93051.599467526699</v>
      </c>
      <c r="V334" s="110">
        <f t="shared" si="79"/>
        <v>151135.1698514017</v>
      </c>
      <c r="W334" s="111">
        <v>1269103.1449192499</v>
      </c>
      <c r="X334" s="91"/>
      <c r="Y334" s="104">
        <v>1441759.08112601</v>
      </c>
      <c r="Z334" s="104">
        <v>74428.7511301263</v>
      </c>
      <c r="AA334" s="110">
        <v>61121.6859283659</v>
      </c>
      <c r="AB334" s="110">
        <v>107102.973648057</v>
      </c>
      <c r="AC334" s="110">
        <f t="shared" si="80"/>
        <v>168224.65957642288</v>
      </c>
      <c r="AD334" s="111">
        <v>1199105.6704194599</v>
      </c>
      <c r="AE334" s="91"/>
      <c r="AF334" s="104">
        <v>1409433.14627997</v>
      </c>
      <c r="AG334" s="104">
        <v>74428.270700685694</v>
      </c>
      <c r="AH334" s="110">
        <v>64161.443698506802</v>
      </c>
      <c r="AI334" s="110">
        <v>109739.750638661</v>
      </c>
      <c r="AJ334" s="110">
        <f t="shared" si="81"/>
        <v>173901.19433716781</v>
      </c>
      <c r="AK334" s="111">
        <v>1161103.68124212</v>
      </c>
      <c r="AL334" s="91"/>
      <c r="AM334" s="104">
        <v>1403139.995749</v>
      </c>
      <c r="AN334" s="104">
        <v>74428.270700685694</v>
      </c>
      <c r="AO334" s="110">
        <v>67200.149416011307</v>
      </c>
      <c r="AP334" s="110">
        <v>122255.075257301</v>
      </c>
      <c r="AQ334" s="110">
        <f t="shared" si="82"/>
        <v>189455.2246733123</v>
      </c>
      <c r="AR334" s="111">
        <v>1139256.5003750101</v>
      </c>
    </row>
    <row r="335" spans="2:44" customFormat="1" x14ac:dyDescent="0.25">
      <c r="B335" s="108">
        <v>184</v>
      </c>
      <c r="C335" s="109" t="s">
        <v>66</v>
      </c>
      <c r="D335" s="104">
        <v>1803706.03221888</v>
      </c>
      <c r="E335" s="104">
        <v>72099.167872553793</v>
      </c>
      <c r="F335" s="110">
        <v>18071.452795244601</v>
      </c>
      <c r="G335" s="110">
        <v>26227.5799712306</v>
      </c>
      <c r="H335" s="110">
        <f t="shared" si="77"/>
        <v>44299.032766475197</v>
      </c>
      <c r="I335" s="111">
        <v>1687307.8315798501</v>
      </c>
      <c r="J335" s="91"/>
      <c r="K335" s="104">
        <v>1661800.78138035</v>
      </c>
      <c r="L335" s="104">
        <v>48561.336257508701</v>
      </c>
      <c r="M335" s="110">
        <v>22335.150070688898</v>
      </c>
      <c r="N335" s="110">
        <v>32398.344355900001</v>
      </c>
      <c r="O335" s="110">
        <f t="shared" si="78"/>
        <v>54733.494426588899</v>
      </c>
      <c r="P335" s="111">
        <v>1558505.95069625</v>
      </c>
      <c r="Q335" s="91"/>
      <c r="R335" s="104">
        <v>1592715.4088075201</v>
      </c>
      <c r="S335" s="104">
        <v>48812.408286266997</v>
      </c>
      <c r="T335" s="110">
        <v>28161.731095212101</v>
      </c>
      <c r="U335" s="110">
        <v>36555.985505099801</v>
      </c>
      <c r="V335" s="110">
        <f t="shared" si="79"/>
        <v>64717.716600311905</v>
      </c>
      <c r="W335" s="111">
        <v>1479185.28392094</v>
      </c>
      <c r="X335" s="91"/>
      <c r="Y335" s="104">
        <v>1530904.4997740099</v>
      </c>
      <c r="Z335" s="104">
        <v>48812.053421384102</v>
      </c>
      <c r="AA335" s="110">
        <v>29634.7568137532</v>
      </c>
      <c r="AB335" s="110">
        <v>42076.168218879502</v>
      </c>
      <c r="AC335" s="110">
        <f t="shared" si="80"/>
        <v>71710.925032632702</v>
      </c>
      <c r="AD335" s="111">
        <v>1410381.52131999</v>
      </c>
      <c r="AE335" s="91"/>
      <c r="AF335" s="104">
        <v>1512431.8903692099</v>
      </c>
      <c r="AG335" s="104">
        <v>48811.738344922902</v>
      </c>
      <c r="AH335" s="110">
        <v>31108.578762912399</v>
      </c>
      <c r="AI335" s="110">
        <v>43112.044893759601</v>
      </c>
      <c r="AJ335" s="110">
        <f t="shared" si="81"/>
        <v>74220.623656672004</v>
      </c>
      <c r="AK335" s="111">
        <v>1389399.52836762</v>
      </c>
      <c r="AL335" s="91"/>
      <c r="AM335" s="104">
        <v>1489224.78232064</v>
      </c>
      <c r="AN335" s="104">
        <v>48811.738344922902</v>
      </c>
      <c r="AO335" s="110">
        <v>32581.8906259449</v>
      </c>
      <c r="AP335" s="110">
        <v>48028.779565368401</v>
      </c>
      <c r="AQ335" s="110">
        <f t="shared" si="82"/>
        <v>80610.6701913133</v>
      </c>
      <c r="AR335" s="111">
        <v>1359802.3737844101</v>
      </c>
    </row>
    <row r="336" spans="2:44" customFormat="1" x14ac:dyDescent="0.25">
      <c r="B336" s="108">
        <v>344</v>
      </c>
      <c r="C336" s="109" t="s">
        <v>126</v>
      </c>
      <c r="D336" s="104">
        <v>32631941.114711698</v>
      </c>
      <c r="E336" s="104">
        <v>11400307.0116124</v>
      </c>
      <c r="F336" s="110">
        <v>491317.62287071202</v>
      </c>
      <c r="G336" s="110">
        <v>867894.46450253902</v>
      </c>
      <c r="H336" s="110">
        <f t="shared" si="77"/>
        <v>1359212.0873732511</v>
      </c>
      <c r="I336" s="111">
        <v>19872422.015726</v>
      </c>
      <c r="J336" s="91"/>
      <c r="K336" s="104">
        <v>31411607.423821401</v>
      </c>
      <c r="L336" s="104">
        <v>11512081.2338697</v>
      </c>
      <c r="M336" s="110">
        <v>607236.89254685305</v>
      </c>
      <c r="N336" s="110">
        <v>1072090.6677770501</v>
      </c>
      <c r="O336" s="110">
        <f t="shared" si="78"/>
        <v>1679327.5603239031</v>
      </c>
      <c r="P336" s="111">
        <v>18220198.629627801</v>
      </c>
      <c r="Q336" s="91"/>
      <c r="R336" s="104">
        <v>30708878.938547801</v>
      </c>
      <c r="S336" s="104">
        <v>11571601.0455835</v>
      </c>
      <c r="T336" s="110">
        <v>765647.06415107998</v>
      </c>
      <c r="U336" s="110">
        <v>1209670.79307785</v>
      </c>
      <c r="V336" s="110">
        <f t="shared" si="79"/>
        <v>1975317.8572289301</v>
      </c>
      <c r="W336" s="111">
        <v>17161960.035735399</v>
      </c>
      <c r="X336" s="91"/>
      <c r="Y336" s="104">
        <v>29792160.367009498</v>
      </c>
      <c r="Z336" s="104">
        <v>11571516.920358101</v>
      </c>
      <c r="AA336" s="110">
        <v>805694.95087391394</v>
      </c>
      <c r="AB336" s="110">
        <v>1392338.65742474</v>
      </c>
      <c r="AC336" s="110">
        <f t="shared" si="80"/>
        <v>2198033.6082986537</v>
      </c>
      <c r="AD336" s="111">
        <v>16022609.838352799</v>
      </c>
      <c r="AE336" s="91"/>
      <c r="AF336" s="104">
        <v>29154413.219023801</v>
      </c>
      <c r="AG336" s="104">
        <v>11571442.227483099</v>
      </c>
      <c r="AH336" s="110">
        <v>845764.48511668097</v>
      </c>
      <c r="AI336" s="110">
        <v>1426616.7583025901</v>
      </c>
      <c r="AJ336" s="110">
        <f t="shared" si="81"/>
        <v>2272381.243419271</v>
      </c>
      <c r="AK336" s="111">
        <v>15310589.748121399</v>
      </c>
      <c r="AL336" s="91"/>
      <c r="AM336" s="104">
        <v>28756462.937298398</v>
      </c>
      <c r="AN336" s="104">
        <v>11571442.227483099</v>
      </c>
      <c r="AO336" s="110">
        <v>885820.15139287605</v>
      </c>
      <c r="AP336" s="110">
        <v>1589315.9783449201</v>
      </c>
      <c r="AQ336" s="110">
        <f t="shared" si="82"/>
        <v>2475136.1297377963</v>
      </c>
      <c r="AR336" s="111">
        <v>14709884.580077499</v>
      </c>
    </row>
    <row r="337" spans="2:44" customFormat="1" x14ac:dyDescent="0.25">
      <c r="B337" s="108">
        <v>1581</v>
      </c>
      <c r="C337" s="109" t="s">
        <v>315</v>
      </c>
      <c r="D337" s="104">
        <v>2130269.9895456298</v>
      </c>
      <c r="E337" s="104">
        <v>359560.03489138302</v>
      </c>
      <c r="F337" s="110">
        <v>46308.0977878142</v>
      </c>
      <c r="G337" s="110">
        <v>76298.414461761698</v>
      </c>
      <c r="H337" s="110">
        <f t="shared" si="77"/>
        <v>122606.5122495759</v>
      </c>
      <c r="I337" s="111">
        <v>1648103.4424046699</v>
      </c>
      <c r="J337" s="91"/>
      <c r="K337" s="104">
        <v>1969604.8426155001</v>
      </c>
      <c r="L337" s="104">
        <v>286754.86387137702</v>
      </c>
      <c r="M337" s="110">
        <v>57233.822056140198</v>
      </c>
      <c r="N337" s="110">
        <v>94249.729035345503</v>
      </c>
      <c r="O337" s="110">
        <f t="shared" si="78"/>
        <v>151483.55109148572</v>
      </c>
      <c r="P337" s="111">
        <v>1531366.42765263</v>
      </c>
      <c r="Q337" s="91"/>
      <c r="R337" s="104">
        <v>1914991.84047525</v>
      </c>
      <c r="S337" s="104">
        <v>288237.44509703998</v>
      </c>
      <c r="T337" s="110">
        <v>72164.435931481101</v>
      </c>
      <c r="U337" s="110">
        <v>106344.685105745</v>
      </c>
      <c r="V337" s="110">
        <f t="shared" si="79"/>
        <v>178509.12103722611</v>
      </c>
      <c r="W337" s="111">
        <v>1448245.27434099</v>
      </c>
      <c r="X337" s="91"/>
      <c r="Y337" s="104">
        <v>1875747.6319857701</v>
      </c>
      <c r="Z337" s="104">
        <v>288235.34961863997</v>
      </c>
      <c r="AA337" s="110">
        <v>75939.064335242496</v>
      </c>
      <c r="AB337" s="110">
        <v>122403.398454922</v>
      </c>
      <c r="AC337" s="110">
        <f t="shared" si="80"/>
        <v>198342.46279016451</v>
      </c>
      <c r="AD337" s="111">
        <v>1389169.8195769701</v>
      </c>
      <c r="AE337" s="91"/>
      <c r="AF337" s="104">
        <v>1836429.8746952801</v>
      </c>
      <c r="AG337" s="104">
        <v>288233.48909101199</v>
      </c>
      <c r="AH337" s="110">
        <v>79715.733079963</v>
      </c>
      <c r="AI337" s="110">
        <v>125416.857872755</v>
      </c>
      <c r="AJ337" s="110">
        <f t="shared" si="81"/>
        <v>205132.59095271799</v>
      </c>
      <c r="AK337" s="111">
        <v>1343063.79465154</v>
      </c>
      <c r="AL337" s="91"/>
      <c r="AM337" s="104">
        <v>1803075.64075815</v>
      </c>
      <c r="AN337" s="104">
        <v>288233.48909101199</v>
      </c>
      <c r="AO337" s="110">
        <v>83491.094728983706</v>
      </c>
      <c r="AP337" s="110">
        <v>139720.08600834399</v>
      </c>
      <c r="AQ337" s="110">
        <f t="shared" si="82"/>
        <v>223211.1807373277</v>
      </c>
      <c r="AR337" s="111">
        <v>1291630.9709298101</v>
      </c>
    </row>
    <row r="338" spans="2:44" customFormat="1" x14ac:dyDescent="0.25">
      <c r="B338" s="108">
        <v>981</v>
      </c>
      <c r="C338" s="109" t="s">
        <v>305</v>
      </c>
      <c r="D338" s="104">
        <v>2241933.2831616802</v>
      </c>
      <c r="E338" s="104">
        <v>424123.81222222903</v>
      </c>
      <c r="F338" s="110">
        <v>11294.6579970279</v>
      </c>
      <c r="G338" s="110">
        <v>21458.9290673705</v>
      </c>
      <c r="H338" s="110">
        <f t="shared" si="77"/>
        <v>32753.587064398402</v>
      </c>
      <c r="I338" s="111">
        <v>1785055.8838750501</v>
      </c>
      <c r="J338" s="91"/>
      <c r="K338" s="104">
        <v>2062299.2414335301</v>
      </c>
      <c r="L338" s="104">
        <v>406441.32719918003</v>
      </c>
      <c r="M338" s="110">
        <v>13959.4687941805</v>
      </c>
      <c r="N338" s="110">
        <v>26507.7362911909</v>
      </c>
      <c r="O338" s="110">
        <f t="shared" si="78"/>
        <v>40467.205085371403</v>
      </c>
      <c r="P338" s="111">
        <v>1615390.70914898</v>
      </c>
      <c r="Q338" s="91"/>
      <c r="R338" s="104">
        <v>1931237.70683296</v>
      </c>
      <c r="S338" s="104">
        <v>408542.71189028397</v>
      </c>
      <c r="T338" s="110">
        <v>17601.081934507602</v>
      </c>
      <c r="U338" s="110">
        <v>29909.4426859907</v>
      </c>
      <c r="V338" s="110">
        <f t="shared" si="79"/>
        <v>47510.524620498298</v>
      </c>
      <c r="W338" s="111">
        <v>1475184.4703221801</v>
      </c>
      <c r="X338" s="91"/>
      <c r="Y338" s="104">
        <v>1815744.9373103899</v>
      </c>
      <c r="Z338" s="104">
        <v>408539.74179586198</v>
      </c>
      <c r="AA338" s="110">
        <v>18521.723008595702</v>
      </c>
      <c r="AB338" s="110">
        <v>34425.955815446803</v>
      </c>
      <c r="AC338" s="110">
        <f t="shared" si="80"/>
        <v>52947.678824042508</v>
      </c>
      <c r="AD338" s="111">
        <v>1354257.5166904801</v>
      </c>
      <c r="AE338" s="91"/>
      <c r="AF338" s="104">
        <v>1738532.7332758501</v>
      </c>
      <c r="AG338" s="104">
        <v>408537.104716553</v>
      </c>
      <c r="AH338" s="110">
        <v>19442.861726820302</v>
      </c>
      <c r="AI338" s="110">
        <v>35273.491276712397</v>
      </c>
      <c r="AJ338" s="110">
        <f t="shared" si="81"/>
        <v>54716.353003532698</v>
      </c>
      <c r="AK338" s="111">
        <v>1275279.2755557599</v>
      </c>
      <c r="AL338" s="91"/>
      <c r="AM338" s="104">
        <v>1649289.6706077</v>
      </c>
      <c r="AN338" s="104">
        <v>408537.104716553</v>
      </c>
      <c r="AO338" s="110">
        <v>20363.681641215499</v>
      </c>
      <c r="AP338" s="110">
        <v>39296.274189846801</v>
      </c>
      <c r="AQ338" s="110">
        <f t="shared" si="82"/>
        <v>59659.955831062296</v>
      </c>
      <c r="AR338" s="111">
        <v>1181092.61006008</v>
      </c>
    </row>
    <row r="339" spans="2:44" customFormat="1" x14ac:dyDescent="0.25">
      <c r="B339" s="108">
        <v>994</v>
      </c>
      <c r="C339" s="109" t="s">
        <v>310</v>
      </c>
      <c r="D339" s="104">
        <v>2391960.6641432801</v>
      </c>
      <c r="E339" s="104">
        <v>404188.90355095599</v>
      </c>
      <c r="F339" s="110">
        <v>32754.508191380799</v>
      </c>
      <c r="G339" s="110">
        <v>44110.020860705998</v>
      </c>
      <c r="H339" s="110">
        <f t="shared" si="77"/>
        <v>76864.5290520868</v>
      </c>
      <c r="I339" s="111">
        <v>1910907.2315402401</v>
      </c>
      <c r="J339" s="91"/>
      <c r="K339" s="104">
        <v>2216341.2724086</v>
      </c>
      <c r="L339" s="104">
        <v>351125.15800134302</v>
      </c>
      <c r="M339" s="110">
        <v>40482.459503123602</v>
      </c>
      <c r="N339" s="110">
        <v>54488.124598559101</v>
      </c>
      <c r="O339" s="110">
        <f t="shared" si="78"/>
        <v>94970.584101682703</v>
      </c>
      <c r="P339" s="111">
        <v>1770245.53030557</v>
      </c>
      <c r="Q339" s="91"/>
      <c r="R339" s="104">
        <v>2130864.57959774</v>
      </c>
      <c r="S339" s="104">
        <v>352940.546797483</v>
      </c>
      <c r="T339" s="110">
        <v>51043.137610072001</v>
      </c>
      <c r="U339" s="110">
        <v>61480.521076758698</v>
      </c>
      <c r="V339" s="110">
        <f t="shared" si="79"/>
        <v>112523.65868683069</v>
      </c>
      <c r="W339" s="111">
        <v>1665400.37411343</v>
      </c>
      <c r="X339" s="91"/>
      <c r="Y339" s="104">
        <v>2059441.13341439</v>
      </c>
      <c r="Z339" s="104">
        <v>352937.98092929099</v>
      </c>
      <c r="AA339" s="110">
        <v>53712.996724927601</v>
      </c>
      <c r="AB339" s="110">
        <v>70764.464731751796</v>
      </c>
      <c r="AC339" s="110">
        <f t="shared" si="80"/>
        <v>124477.46145667939</v>
      </c>
      <c r="AD339" s="111">
        <v>1582025.6910284201</v>
      </c>
      <c r="AE339" s="91"/>
      <c r="AF339" s="104">
        <v>2037153.64155627</v>
      </c>
      <c r="AG339" s="104">
        <v>352935.70275326102</v>
      </c>
      <c r="AH339" s="110">
        <v>56384.299007778704</v>
      </c>
      <c r="AI339" s="110">
        <v>72506.620957686595</v>
      </c>
      <c r="AJ339" s="110">
        <f t="shared" si="81"/>
        <v>128890.91996546529</v>
      </c>
      <c r="AK339" s="111">
        <v>1555327.01883755</v>
      </c>
      <c r="AL339" s="91"/>
      <c r="AM339" s="104">
        <v>1981773.6140863299</v>
      </c>
      <c r="AN339" s="104">
        <v>352935.70275326102</v>
      </c>
      <c r="AO339" s="110">
        <v>59054.6767595251</v>
      </c>
      <c r="AP339" s="110">
        <v>80775.674723574106</v>
      </c>
      <c r="AQ339" s="110">
        <f t="shared" si="82"/>
        <v>139830.35148309922</v>
      </c>
      <c r="AR339" s="111">
        <v>1489007.55984997</v>
      </c>
    </row>
    <row r="340" spans="2:44" customFormat="1" x14ac:dyDescent="0.25">
      <c r="B340" s="108">
        <v>858</v>
      </c>
      <c r="C340" s="109" t="s">
        <v>277</v>
      </c>
      <c r="D340" s="104">
        <v>4055786.7723688898</v>
      </c>
      <c r="E340" s="104">
        <v>544048.92886916397</v>
      </c>
      <c r="F340" s="110">
        <v>13553.589596433399</v>
      </c>
      <c r="G340" s="110">
        <v>70337.600831936506</v>
      </c>
      <c r="H340" s="110">
        <f t="shared" si="77"/>
        <v>83891.190428369911</v>
      </c>
      <c r="I340" s="111">
        <v>3427846.6530713602</v>
      </c>
      <c r="J340" s="91"/>
      <c r="K340" s="104">
        <v>3768069.4584379802</v>
      </c>
      <c r="L340" s="104">
        <v>497124.044031617</v>
      </c>
      <c r="M340" s="110">
        <v>16751.362553016599</v>
      </c>
      <c r="N340" s="110">
        <v>86886.468954459095</v>
      </c>
      <c r="O340" s="110">
        <f t="shared" si="78"/>
        <v>103637.8315074757</v>
      </c>
      <c r="P340" s="111">
        <v>3167307.5828988799</v>
      </c>
      <c r="Q340" s="91"/>
      <c r="R340" s="104">
        <v>3626567.3239671499</v>
      </c>
      <c r="S340" s="104">
        <v>499694.276893779</v>
      </c>
      <c r="T340" s="110">
        <v>21121.2983214091</v>
      </c>
      <c r="U340" s="110">
        <v>98036.506581858499</v>
      </c>
      <c r="V340" s="110">
        <f t="shared" si="79"/>
        <v>119157.80490326759</v>
      </c>
      <c r="W340" s="111">
        <v>3007715.2421701099</v>
      </c>
      <c r="X340" s="91"/>
      <c r="Y340" s="104">
        <v>3528052.5425988398</v>
      </c>
      <c r="Z340" s="104">
        <v>499690.64412995399</v>
      </c>
      <c r="AA340" s="110">
        <v>22226.067610314902</v>
      </c>
      <c r="AB340" s="110">
        <v>112840.632950631</v>
      </c>
      <c r="AC340" s="110">
        <f t="shared" si="80"/>
        <v>135066.7005609459</v>
      </c>
      <c r="AD340" s="111">
        <v>2893295.19790794</v>
      </c>
      <c r="AE340" s="91"/>
      <c r="AF340" s="104">
        <v>3494711.6731787301</v>
      </c>
      <c r="AG340" s="104">
        <v>499687.41868154902</v>
      </c>
      <c r="AH340" s="110">
        <v>23331.4340721843</v>
      </c>
      <c r="AI340" s="110">
        <v>115618.665851446</v>
      </c>
      <c r="AJ340" s="110">
        <f t="shared" si="81"/>
        <v>138950.0999236303</v>
      </c>
      <c r="AK340" s="111">
        <v>2856074.15457355</v>
      </c>
      <c r="AL340" s="91"/>
      <c r="AM340" s="104">
        <v>3437714.7269433099</v>
      </c>
      <c r="AN340" s="104">
        <v>499687.41868154902</v>
      </c>
      <c r="AO340" s="110">
        <v>24436.417969458598</v>
      </c>
      <c r="AP340" s="110">
        <v>128804.454288942</v>
      </c>
      <c r="AQ340" s="110">
        <f t="shared" si="82"/>
        <v>153240.8722584006</v>
      </c>
      <c r="AR340" s="111">
        <v>2784786.43600336</v>
      </c>
    </row>
    <row r="341" spans="2:44" customFormat="1" x14ac:dyDescent="0.25">
      <c r="B341" s="108">
        <v>47</v>
      </c>
      <c r="C341" s="109" t="s">
        <v>21</v>
      </c>
      <c r="D341" s="104">
        <v>11129382.0377653</v>
      </c>
      <c r="E341" s="104">
        <v>1475006.1812692699</v>
      </c>
      <c r="F341" s="110">
        <v>67767.947982167098</v>
      </c>
      <c r="G341" s="110">
        <v>196706.84978422901</v>
      </c>
      <c r="H341" s="110">
        <f t="shared" si="77"/>
        <v>264474.79776639608</v>
      </c>
      <c r="I341" s="111">
        <v>9389901.0587296002</v>
      </c>
      <c r="J341" s="91"/>
      <c r="K341" s="104">
        <v>10374060.0453892</v>
      </c>
      <c r="L341" s="104">
        <v>1406234.24124806</v>
      </c>
      <c r="M341" s="110">
        <v>83756.812765083203</v>
      </c>
      <c r="N341" s="110">
        <v>242987.58266925</v>
      </c>
      <c r="O341" s="110">
        <f t="shared" si="78"/>
        <v>326744.39543433319</v>
      </c>
      <c r="P341" s="111">
        <v>8641081.4087068103</v>
      </c>
      <c r="Q341" s="91"/>
      <c r="R341" s="104">
        <v>9880995.2759039309</v>
      </c>
      <c r="S341" s="104">
        <v>1413504.75954655</v>
      </c>
      <c r="T341" s="110">
        <v>105606.491607046</v>
      </c>
      <c r="U341" s="110">
        <v>274169.89128824801</v>
      </c>
      <c r="V341" s="110">
        <f t="shared" si="79"/>
        <v>379776.38289529399</v>
      </c>
      <c r="W341" s="111">
        <v>8087714.1334620798</v>
      </c>
      <c r="X341" s="91"/>
      <c r="Y341" s="104">
        <v>9510117.4922599997</v>
      </c>
      <c r="Z341" s="104">
        <v>1413494.48340533</v>
      </c>
      <c r="AA341" s="110">
        <v>111130.338051574</v>
      </c>
      <c r="AB341" s="110">
        <v>315571.26164159598</v>
      </c>
      <c r="AC341" s="110">
        <f t="shared" si="80"/>
        <v>426701.59969316999</v>
      </c>
      <c r="AD341" s="111">
        <v>7669921.4091614997</v>
      </c>
      <c r="AE341" s="91"/>
      <c r="AF341" s="104">
        <v>9297483.9732401203</v>
      </c>
      <c r="AG341" s="104">
        <v>1413485.3594531801</v>
      </c>
      <c r="AH341" s="110">
        <v>116657.170360922</v>
      </c>
      <c r="AI341" s="110">
        <v>323340.33670319698</v>
      </c>
      <c r="AJ341" s="110">
        <f t="shared" si="81"/>
        <v>439997.50706411898</v>
      </c>
      <c r="AK341" s="111">
        <v>7444001.1067228196</v>
      </c>
      <c r="AL341" s="91"/>
      <c r="AM341" s="104">
        <v>9143953.7665412501</v>
      </c>
      <c r="AN341" s="104">
        <v>1413485.3594531801</v>
      </c>
      <c r="AO341" s="110">
        <v>122182.089847293</v>
      </c>
      <c r="AP341" s="110">
        <v>360215.84674026299</v>
      </c>
      <c r="AQ341" s="110">
        <f t="shared" si="82"/>
        <v>482397.93658755597</v>
      </c>
      <c r="AR341" s="111">
        <v>7248070.4705005204</v>
      </c>
    </row>
    <row r="342" spans="2:44" customFormat="1" x14ac:dyDescent="0.25">
      <c r="B342" s="108">
        <v>345</v>
      </c>
      <c r="C342" s="109" t="s">
        <v>127</v>
      </c>
      <c r="D342" s="104">
        <v>9222416.1169518903</v>
      </c>
      <c r="E342" s="104">
        <v>1565311.9950800701</v>
      </c>
      <c r="F342" s="110">
        <v>125370.70376700901</v>
      </c>
      <c r="G342" s="110">
        <v>208628.47704388</v>
      </c>
      <c r="H342" s="110">
        <f t="shared" si="77"/>
        <v>333999.180810889</v>
      </c>
      <c r="I342" s="111">
        <v>7323104.9410609296</v>
      </c>
      <c r="J342" s="91"/>
      <c r="K342" s="104">
        <v>8671948.9983612895</v>
      </c>
      <c r="L342" s="104">
        <v>1495342.7186511799</v>
      </c>
      <c r="M342" s="110">
        <v>154950.10361540399</v>
      </c>
      <c r="N342" s="110">
        <v>257714.10283102299</v>
      </c>
      <c r="O342" s="110">
        <f t="shared" si="78"/>
        <v>412664.20644642698</v>
      </c>
      <c r="P342" s="111">
        <v>6763942.0732636899</v>
      </c>
      <c r="Q342" s="91"/>
      <c r="R342" s="104">
        <v>8346182.5208630702</v>
      </c>
      <c r="S342" s="104">
        <v>1503073.9459812799</v>
      </c>
      <c r="T342" s="110">
        <v>195372.00947303401</v>
      </c>
      <c r="U342" s="110">
        <v>290786.24833602097</v>
      </c>
      <c r="V342" s="110">
        <f t="shared" si="79"/>
        <v>486158.25780905498</v>
      </c>
      <c r="W342" s="111">
        <v>6356950.3170727296</v>
      </c>
      <c r="X342" s="91"/>
      <c r="Y342" s="104">
        <v>8061232.8213345297</v>
      </c>
      <c r="Z342" s="104">
        <v>1503063.0186745101</v>
      </c>
      <c r="AA342" s="110">
        <v>205591.12539541299</v>
      </c>
      <c r="AB342" s="110">
        <v>334696.79265017703</v>
      </c>
      <c r="AC342" s="110">
        <f t="shared" si="80"/>
        <v>540287.91804559005</v>
      </c>
      <c r="AD342" s="111">
        <v>6017881.8846144304</v>
      </c>
      <c r="AE342" s="91"/>
      <c r="AF342" s="104">
        <v>7901194.8302276796</v>
      </c>
      <c r="AG342" s="104">
        <v>1503053.3165672701</v>
      </c>
      <c r="AH342" s="110">
        <v>215815.76516770499</v>
      </c>
      <c r="AI342" s="110">
        <v>342936.72074581502</v>
      </c>
      <c r="AJ342" s="110">
        <f t="shared" si="81"/>
        <v>558752.48591351998</v>
      </c>
      <c r="AK342" s="111">
        <v>5839389.0277468897</v>
      </c>
      <c r="AL342" s="91"/>
      <c r="AM342" s="104">
        <v>7717618.7300802702</v>
      </c>
      <c r="AN342" s="104">
        <v>1503053.3165672701</v>
      </c>
      <c r="AO342" s="110">
        <v>226036.866217492</v>
      </c>
      <c r="AP342" s="110">
        <v>382047.11017906602</v>
      </c>
      <c r="AQ342" s="110">
        <f t="shared" si="82"/>
        <v>608083.97639655799</v>
      </c>
      <c r="AR342" s="111">
        <v>5606481.4371164404</v>
      </c>
    </row>
    <row r="343" spans="2:44" customFormat="1" x14ac:dyDescent="0.25">
      <c r="B343" s="108">
        <v>717</v>
      </c>
      <c r="C343" s="109" t="s">
        <v>233</v>
      </c>
      <c r="D343" s="104">
        <v>1365439.9285420999</v>
      </c>
      <c r="E343" s="104">
        <v>96818.840376263994</v>
      </c>
      <c r="F343" s="110">
        <v>11294.6579970279</v>
      </c>
      <c r="G343" s="110">
        <v>22651.091793335501</v>
      </c>
      <c r="H343" s="110">
        <f t="shared" si="77"/>
        <v>33945.749790363399</v>
      </c>
      <c r="I343" s="111">
        <v>1234675.3383754799</v>
      </c>
      <c r="J343" s="91"/>
      <c r="K343" s="104">
        <v>1284131.1346108499</v>
      </c>
      <c r="L343" s="104">
        <v>97394.526601646503</v>
      </c>
      <c r="M343" s="110">
        <v>13959.4687941805</v>
      </c>
      <c r="N343" s="110">
        <v>27980.388307368201</v>
      </c>
      <c r="O343" s="110">
        <f t="shared" si="78"/>
        <v>41939.857101548703</v>
      </c>
      <c r="P343" s="111">
        <v>1144796.75090766</v>
      </c>
      <c r="Q343" s="91"/>
      <c r="R343" s="104">
        <v>1218266.788347</v>
      </c>
      <c r="S343" s="104">
        <v>97898.076200326395</v>
      </c>
      <c r="T343" s="110">
        <v>17601.081934507602</v>
      </c>
      <c r="U343" s="110">
        <v>31571.078390768002</v>
      </c>
      <c r="V343" s="110">
        <f t="shared" si="79"/>
        <v>49172.160325275603</v>
      </c>
      <c r="W343" s="111">
        <v>1071196.5518213999</v>
      </c>
      <c r="X343" s="91"/>
      <c r="Y343" s="104">
        <v>1170117.3556651899</v>
      </c>
      <c r="Z343" s="104">
        <v>97897.364483970494</v>
      </c>
      <c r="AA343" s="110">
        <v>18521.723008595702</v>
      </c>
      <c r="AB343" s="110">
        <v>36338.508916305</v>
      </c>
      <c r="AC343" s="110">
        <f t="shared" si="80"/>
        <v>54860.231924900698</v>
      </c>
      <c r="AD343" s="111">
        <v>1017359.75925632</v>
      </c>
      <c r="AE343" s="91"/>
      <c r="AF343" s="104">
        <v>1133969.9711002901</v>
      </c>
      <c r="AG343" s="104">
        <v>97896.732567199899</v>
      </c>
      <c r="AH343" s="110">
        <v>19442.861726820302</v>
      </c>
      <c r="AI343" s="110">
        <v>37233.129680974198</v>
      </c>
      <c r="AJ343" s="110">
        <f t="shared" si="81"/>
        <v>56675.9914077945</v>
      </c>
      <c r="AK343" s="111">
        <v>979397.24712529802</v>
      </c>
      <c r="AL343" s="91"/>
      <c r="AM343" s="104">
        <v>1116947.3786130999</v>
      </c>
      <c r="AN343" s="104">
        <v>97896.732567199899</v>
      </c>
      <c r="AO343" s="110">
        <v>20363.681641215499</v>
      </c>
      <c r="AP343" s="110">
        <v>41479.400533727203</v>
      </c>
      <c r="AQ343" s="110">
        <f t="shared" si="82"/>
        <v>61843.082174942698</v>
      </c>
      <c r="AR343" s="111">
        <v>957207.56387095596</v>
      </c>
    </row>
    <row r="344" spans="2:44" customFormat="1" x14ac:dyDescent="0.25">
      <c r="B344" s="108">
        <v>861</v>
      </c>
      <c r="C344" s="109" t="s">
        <v>278</v>
      </c>
      <c r="D344" s="104">
        <v>4547901.0914194901</v>
      </c>
      <c r="E344" s="104">
        <v>260385.471874257</v>
      </c>
      <c r="F344" s="110">
        <v>35013.439790786302</v>
      </c>
      <c r="G344" s="110">
        <v>122792.760774398</v>
      </c>
      <c r="H344" s="110">
        <f t="shared" si="77"/>
        <v>157806.20056518429</v>
      </c>
      <c r="I344" s="111">
        <v>4129709.4189800499</v>
      </c>
      <c r="J344" s="91"/>
      <c r="K344" s="104">
        <v>4199460.9340120098</v>
      </c>
      <c r="L344" s="104">
        <v>181294.082005662</v>
      </c>
      <c r="M344" s="110">
        <v>43274.353261959703</v>
      </c>
      <c r="N344" s="110">
        <v>151683.15766625901</v>
      </c>
      <c r="O344" s="110">
        <f t="shared" si="78"/>
        <v>194957.51092821872</v>
      </c>
      <c r="P344" s="111">
        <v>3823209.3410781301</v>
      </c>
      <c r="Q344" s="91"/>
      <c r="R344" s="104">
        <v>4001326.0190959601</v>
      </c>
      <c r="S344" s="104">
        <v>182231.409445122</v>
      </c>
      <c r="T344" s="110">
        <v>54563.353996973499</v>
      </c>
      <c r="U344" s="110">
        <v>171148.47759205801</v>
      </c>
      <c r="V344" s="110">
        <f t="shared" si="79"/>
        <v>225711.8315890315</v>
      </c>
      <c r="W344" s="111">
        <v>3593382.7780618002</v>
      </c>
      <c r="X344" s="91"/>
      <c r="Y344" s="104">
        <v>3772768.1892960002</v>
      </c>
      <c r="Z344" s="104">
        <v>182230.08462772399</v>
      </c>
      <c r="AA344" s="110">
        <v>57417.341326646798</v>
      </c>
      <c r="AB344" s="110">
        <v>196992.96938838999</v>
      </c>
      <c r="AC344" s="110">
        <f t="shared" si="80"/>
        <v>254410.31071503679</v>
      </c>
      <c r="AD344" s="111">
        <v>3336127.7939532399</v>
      </c>
      <c r="AE344" s="91"/>
      <c r="AF344" s="104">
        <v>3678573.7493682299</v>
      </c>
      <c r="AG344" s="104">
        <v>182228.90835247701</v>
      </c>
      <c r="AH344" s="110">
        <v>60272.8713531428</v>
      </c>
      <c r="AI344" s="110">
        <v>201842.755638965</v>
      </c>
      <c r="AJ344" s="110">
        <f t="shared" si="81"/>
        <v>262115.62699210781</v>
      </c>
      <c r="AK344" s="111">
        <v>3234229.2140236502</v>
      </c>
      <c r="AL344" s="91"/>
      <c r="AM344" s="104">
        <v>3575478.4650761299</v>
      </c>
      <c r="AN344" s="104">
        <v>182228.90835247701</v>
      </c>
      <c r="AO344" s="110">
        <v>63127.413087768196</v>
      </c>
      <c r="AP344" s="110">
        <v>224862.01341967899</v>
      </c>
      <c r="AQ344" s="110">
        <f t="shared" si="82"/>
        <v>287989.42650744721</v>
      </c>
      <c r="AR344" s="111">
        <v>3105260.1302162101</v>
      </c>
    </row>
    <row r="345" spans="2:44" customFormat="1" x14ac:dyDescent="0.25">
      <c r="B345" s="108">
        <v>453</v>
      </c>
      <c r="C345" s="109" t="s">
        <v>168</v>
      </c>
      <c r="D345" s="104">
        <v>7151712.1660827799</v>
      </c>
      <c r="E345" s="104">
        <v>1407054.5178302401</v>
      </c>
      <c r="F345" s="110">
        <v>150218.95136047</v>
      </c>
      <c r="G345" s="110">
        <v>275389.58969792101</v>
      </c>
      <c r="H345" s="110">
        <f t="shared" si="77"/>
        <v>425608.54105839098</v>
      </c>
      <c r="I345" s="111">
        <v>5319049.1071941396</v>
      </c>
      <c r="J345" s="91"/>
      <c r="K345" s="104">
        <v>6785803.1981480401</v>
      </c>
      <c r="L345" s="104">
        <v>1274486.3335277899</v>
      </c>
      <c r="M345" s="110">
        <v>185660.93496260099</v>
      </c>
      <c r="N345" s="110">
        <v>340182.61573695001</v>
      </c>
      <c r="O345" s="110">
        <f t="shared" si="78"/>
        <v>525843.55069955101</v>
      </c>
      <c r="P345" s="111">
        <v>4985473.3139207</v>
      </c>
      <c r="Q345" s="91"/>
      <c r="R345" s="104">
        <v>6649312.9276244799</v>
      </c>
      <c r="S345" s="104">
        <v>1281075.6882293699</v>
      </c>
      <c r="T345" s="110">
        <v>234094.38972895101</v>
      </c>
      <c r="U345" s="110">
        <v>383837.84780354699</v>
      </c>
      <c r="V345" s="110">
        <f t="shared" si="79"/>
        <v>617932.23753249797</v>
      </c>
      <c r="W345" s="111">
        <v>4750305.0018626098</v>
      </c>
      <c r="X345" s="91"/>
      <c r="Y345" s="104">
        <v>6523203.2931146696</v>
      </c>
      <c r="Z345" s="104">
        <v>1281066.3748439001</v>
      </c>
      <c r="AA345" s="110">
        <v>246338.91601432301</v>
      </c>
      <c r="AB345" s="110">
        <v>441799.766298234</v>
      </c>
      <c r="AC345" s="110">
        <f t="shared" si="80"/>
        <v>688138.68231255701</v>
      </c>
      <c r="AD345" s="111">
        <v>4553998.2359582102</v>
      </c>
      <c r="AE345" s="91"/>
      <c r="AF345" s="104">
        <v>6463061.54720324</v>
      </c>
      <c r="AG345" s="104">
        <v>1281058.1057006901</v>
      </c>
      <c r="AH345" s="110">
        <v>258590.06096670899</v>
      </c>
      <c r="AI345" s="110">
        <v>452676.471384476</v>
      </c>
      <c r="AJ345" s="110">
        <f t="shared" si="81"/>
        <v>711266.53235118499</v>
      </c>
      <c r="AK345" s="111">
        <v>4470736.9091513604</v>
      </c>
      <c r="AL345" s="91"/>
      <c r="AM345" s="104">
        <v>6405351.1319706598</v>
      </c>
      <c r="AN345" s="104">
        <v>1281058.1057006901</v>
      </c>
      <c r="AO345" s="110">
        <v>270836.96582816698</v>
      </c>
      <c r="AP345" s="110">
        <v>504302.18543636799</v>
      </c>
      <c r="AQ345" s="110">
        <f t="shared" si="82"/>
        <v>775139.15126453503</v>
      </c>
      <c r="AR345" s="111">
        <v>4349153.8750054296</v>
      </c>
    </row>
    <row r="346" spans="2:44" customFormat="1" x14ac:dyDescent="0.25">
      <c r="B346" s="108">
        <v>983</v>
      </c>
      <c r="C346" s="109" t="s">
        <v>306</v>
      </c>
      <c r="D346" s="104">
        <v>19393232.9810596</v>
      </c>
      <c r="E346" s="104">
        <v>4149784.0612316402</v>
      </c>
      <c r="F346" s="110">
        <v>145701.08816165899</v>
      </c>
      <c r="G346" s="110">
        <v>350495.84143371799</v>
      </c>
      <c r="H346" s="110">
        <f t="shared" si="77"/>
        <v>496196.92959537695</v>
      </c>
      <c r="I346" s="111">
        <v>14747251.990232499</v>
      </c>
      <c r="J346" s="91"/>
      <c r="K346" s="104">
        <v>18420444.217668202</v>
      </c>
      <c r="L346" s="104">
        <v>4229754.49850378</v>
      </c>
      <c r="M346" s="110">
        <v>180077.147444929</v>
      </c>
      <c r="N346" s="110">
        <v>432959.69275611802</v>
      </c>
      <c r="O346" s="110">
        <f t="shared" si="78"/>
        <v>613036.84020104702</v>
      </c>
      <c r="P346" s="111">
        <v>13577652.878963299</v>
      </c>
      <c r="Q346" s="91"/>
      <c r="R346" s="104">
        <v>17699536.101271201</v>
      </c>
      <c r="S346" s="104">
        <v>4251623.1933324598</v>
      </c>
      <c r="T346" s="110">
        <v>227053.95695514799</v>
      </c>
      <c r="U346" s="110">
        <v>488520.897204515</v>
      </c>
      <c r="V346" s="110">
        <f t="shared" si="79"/>
        <v>715574.85415966297</v>
      </c>
      <c r="W346" s="111">
        <v>12732338.053779099</v>
      </c>
      <c r="X346" s="91"/>
      <c r="Y346" s="104">
        <v>16978605.307878099</v>
      </c>
      <c r="Z346" s="104">
        <v>4251592.2841472896</v>
      </c>
      <c r="AA346" s="110">
        <v>238930.22681088501</v>
      </c>
      <c r="AB346" s="110">
        <v>562290.61165229802</v>
      </c>
      <c r="AC346" s="110">
        <f t="shared" si="80"/>
        <v>801220.83846318303</v>
      </c>
      <c r="AD346" s="111">
        <v>11925792.185267599</v>
      </c>
      <c r="AE346" s="91"/>
      <c r="AF346" s="104">
        <v>16615408.2153343</v>
      </c>
      <c r="AG346" s="104">
        <v>4251564.8405845296</v>
      </c>
      <c r="AH346" s="110">
        <v>250812.916275981</v>
      </c>
      <c r="AI346" s="110">
        <v>576133.69085297</v>
      </c>
      <c r="AJ346" s="110">
        <f t="shared" si="81"/>
        <v>826946.607128951</v>
      </c>
      <c r="AK346" s="111">
        <v>11536896.767620901</v>
      </c>
      <c r="AL346" s="91"/>
      <c r="AM346" s="104">
        <v>16253787.3719135</v>
      </c>
      <c r="AN346" s="104">
        <v>4251564.8405845296</v>
      </c>
      <c r="AO346" s="110">
        <v>262691.49317168002</v>
      </c>
      <c r="AP346" s="110">
        <v>641839.14510083199</v>
      </c>
      <c r="AQ346" s="110">
        <f t="shared" si="82"/>
        <v>904530.63827251201</v>
      </c>
      <c r="AR346" s="111">
        <v>11097691.8930564</v>
      </c>
    </row>
    <row r="347" spans="2:44" customFormat="1" x14ac:dyDescent="0.25">
      <c r="B347" s="108">
        <v>984</v>
      </c>
      <c r="C347" s="109" t="s">
        <v>307</v>
      </c>
      <c r="D347" s="104">
        <v>12441421.2413668</v>
      </c>
      <c r="E347" s="104">
        <v>1004604.7069966201</v>
      </c>
      <c r="F347" s="110">
        <v>60991.153183950402</v>
      </c>
      <c r="G347" s="110">
        <v>195514.68705826401</v>
      </c>
      <c r="H347" s="110">
        <f t="shared" si="77"/>
        <v>256505.84024221441</v>
      </c>
      <c r="I347" s="111">
        <v>11180310.694127901</v>
      </c>
      <c r="J347" s="91"/>
      <c r="K347" s="104">
        <v>11639215.323742401</v>
      </c>
      <c r="L347" s="104">
        <v>1032112.2142037</v>
      </c>
      <c r="M347" s="110">
        <v>75381.131488574902</v>
      </c>
      <c r="N347" s="110">
        <v>241514.93065307301</v>
      </c>
      <c r="O347" s="110">
        <f t="shared" si="78"/>
        <v>316896.06214164791</v>
      </c>
      <c r="P347" s="111">
        <v>10290207.047397001</v>
      </c>
      <c r="Q347" s="91"/>
      <c r="R347" s="104">
        <v>10982729.966091201</v>
      </c>
      <c r="S347" s="104">
        <v>1037448.44519521</v>
      </c>
      <c r="T347" s="110">
        <v>95045.842446341005</v>
      </c>
      <c r="U347" s="110">
        <v>272508.25558347098</v>
      </c>
      <c r="V347" s="110">
        <f t="shared" si="79"/>
        <v>367554.09802981198</v>
      </c>
      <c r="W347" s="111">
        <v>9577727.4228662103</v>
      </c>
      <c r="X347" s="91"/>
      <c r="Y347" s="104">
        <v>10366841.8950867</v>
      </c>
      <c r="Z347" s="104">
        <v>1037440.9029731801</v>
      </c>
      <c r="AA347" s="110">
        <v>100017.304246417</v>
      </c>
      <c r="AB347" s="110">
        <v>313658.70854073798</v>
      </c>
      <c r="AC347" s="110">
        <f t="shared" si="80"/>
        <v>413676.01278715499</v>
      </c>
      <c r="AD347" s="111">
        <v>8915724.9793263897</v>
      </c>
      <c r="AE347" s="91"/>
      <c r="AF347" s="104">
        <v>10048894.942039</v>
      </c>
      <c r="AG347" s="104">
        <v>1037434.20640572</v>
      </c>
      <c r="AH347" s="110">
        <v>104991.453324829</v>
      </c>
      <c r="AI347" s="110">
        <v>321380.69829893502</v>
      </c>
      <c r="AJ347" s="110">
        <f t="shared" si="81"/>
        <v>426372.15162376402</v>
      </c>
      <c r="AK347" s="111">
        <v>8585088.5840095095</v>
      </c>
      <c r="AL347" s="91"/>
      <c r="AM347" s="104">
        <v>9751855.1521352697</v>
      </c>
      <c r="AN347" s="104">
        <v>1037434.20640572</v>
      </c>
      <c r="AO347" s="110">
        <v>109963.88086256399</v>
      </c>
      <c r="AP347" s="110">
        <v>358032.72039638198</v>
      </c>
      <c r="AQ347" s="110">
        <f t="shared" si="82"/>
        <v>467996.601258946</v>
      </c>
      <c r="AR347" s="111">
        <v>8246424.3444705997</v>
      </c>
    </row>
    <row r="348" spans="2:44" customFormat="1" x14ac:dyDescent="0.25">
      <c r="B348" s="108">
        <v>620</v>
      </c>
      <c r="C348" s="109" t="s">
        <v>213</v>
      </c>
      <c r="D348" s="104">
        <v>830984.368100213</v>
      </c>
      <c r="E348" s="104">
        <v>174332.02231204699</v>
      </c>
      <c r="F348" s="110">
        <v>16941.9869955418</v>
      </c>
      <c r="G348" s="110">
        <v>32188.393601055701</v>
      </c>
      <c r="H348" s="110">
        <f t="shared" si="77"/>
        <v>49130.380596597504</v>
      </c>
      <c r="I348" s="111">
        <v>607521.96519156802</v>
      </c>
      <c r="J348" s="91"/>
      <c r="K348" s="104">
        <v>781465.90284026903</v>
      </c>
      <c r="L348" s="104">
        <v>149664.53221039401</v>
      </c>
      <c r="M348" s="110">
        <v>20939.203191270801</v>
      </c>
      <c r="N348" s="110">
        <v>39761.604436786401</v>
      </c>
      <c r="O348" s="110">
        <f t="shared" si="78"/>
        <v>60700.807628057199</v>
      </c>
      <c r="P348" s="111">
        <v>571100.56300181802</v>
      </c>
      <c r="Q348" s="91"/>
      <c r="R348" s="104">
        <v>755885.26820373803</v>
      </c>
      <c r="S348" s="104">
        <v>150438.328416</v>
      </c>
      <c r="T348" s="110">
        <v>26401.622901761399</v>
      </c>
      <c r="U348" s="110">
        <v>44864.164028986102</v>
      </c>
      <c r="V348" s="110">
        <f t="shared" si="79"/>
        <v>71265.786930747505</v>
      </c>
      <c r="W348" s="111">
        <v>534181.15285699</v>
      </c>
      <c r="X348" s="91"/>
      <c r="Y348" s="104">
        <v>745002.71833770501</v>
      </c>
      <c r="Z348" s="104">
        <v>150437.234733438</v>
      </c>
      <c r="AA348" s="110">
        <v>27782.584512893602</v>
      </c>
      <c r="AB348" s="110">
        <v>51638.933723170201</v>
      </c>
      <c r="AC348" s="110">
        <f t="shared" si="80"/>
        <v>79421.518236063799</v>
      </c>
      <c r="AD348" s="111">
        <v>515143.96536820399</v>
      </c>
      <c r="AE348" s="91"/>
      <c r="AF348" s="104">
        <v>743644.61321063002</v>
      </c>
      <c r="AG348" s="104">
        <v>150436.26367755601</v>
      </c>
      <c r="AH348" s="110">
        <v>29164.292590230401</v>
      </c>
      <c r="AI348" s="110">
        <v>52910.236915068599</v>
      </c>
      <c r="AJ348" s="110">
        <f t="shared" si="81"/>
        <v>82074.529505298997</v>
      </c>
      <c r="AK348" s="111">
        <v>511133.82002777501</v>
      </c>
      <c r="AL348" s="91"/>
      <c r="AM348" s="104">
        <v>747425.99083493801</v>
      </c>
      <c r="AN348" s="104">
        <v>150436.26367755601</v>
      </c>
      <c r="AO348" s="110">
        <v>30545.522461823301</v>
      </c>
      <c r="AP348" s="110">
        <v>58944.4112847703</v>
      </c>
      <c r="AQ348" s="110">
        <f t="shared" si="82"/>
        <v>89489.933746593597</v>
      </c>
      <c r="AR348" s="111">
        <v>507499.793410788</v>
      </c>
    </row>
    <row r="349" spans="2:44" customFormat="1" x14ac:dyDescent="0.25">
      <c r="B349" s="108">
        <v>622</v>
      </c>
      <c r="C349" s="109" t="s">
        <v>214</v>
      </c>
      <c r="D349" s="104">
        <v>12316576.086309399</v>
      </c>
      <c r="E349" s="104">
        <v>3201692.9287445201</v>
      </c>
      <c r="F349" s="110">
        <v>143442.15656225401</v>
      </c>
      <c r="G349" s="110">
        <v>251546.335178621</v>
      </c>
      <c r="H349" s="110">
        <f t="shared" si="77"/>
        <v>394988.491740875</v>
      </c>
      <c r="I349" s="111">
        <v>8719894.6658239793</v>
      </c>
      <c r="J349" s="91"/>
      <c r="K349" s="104">
        <v>11935814.605696101</v>
      </c>
      <c r="L349" s="104">
        <v>3378471.4244233398</v>
      </c>
      <c r="M349" s="110">
        <v>177285.253686093</v>
      </c>
      <c r="N349" s="110">
        <v>310729.57541340502</v>
      </c>
      <c r="O349" s="110">
        <f t="shared" si="78"/>
        <v>488014.82909949799</v>
      </c>
      <c r="P349" s="111">
        <v>8069328.3521732399</v>
      </c>
      <c r="Q349" s="91"/>
      <c r="R349" s="104">
        <v>11582825.5489992</v>
      </c>
      <c r="S349" s="104">
        <v>3395938.8118554698</v>
      </c>
      <c r="T349" s="110">
        <v>223533.74056824599</v>
      </c>
      <c r="U349" s="110">
        <v>350605.13370800199</v>
      </c>
      <c r="V349" s="110">
        <f t="shared" si="79"/>
        <v>574138.87427624804</v>
      </c>
      <c r="W349" s="111">
        <v>7612747.8628674597</v>
      </c>
      <c r="X349" s="91"/>
      <c r="Y349" s="104">
        <v>11179696.812286099</v>
      </c>
      <c r="Z349" s="104">
        <v>3395914.1234725202</v>
      </c>
      <c r="AA349" s="110">
        <v>235225.88220916601</v>
      </c>
      <c r="AB349" s="110">
        <v>403548.70428107103</v>
      </c>
      <c r="AC349" s="110">
        <f t="shared" si="80"/>
        <v>638774.58649023704</v>
      </c>
      <c r="AD349" s="111">
        <v>7145008.1023233104</v>
      </c>
      <c r="AE349" s="91"/>
      <c r="AF349" s="104">
        <v>11038521.604992</v>
      </c>
      <c r="AG349" s="104">
        <v>3395892.20321861</v>
      </c>
      <c r="AH349" s="110">
        <v>246924.343930617</v>
      </c>
      <c r="AI349" s="110">
        <v>413483.70329923998</v>
      </c>
      <c r="AJ349" s="110">
        <f t="shared" si="81"/>
        <v>660408.04722985695</v>
      </c>
      <c r="AK349" s="111">
        <v>6982221.3545435304</v>
      </c>
      <c r="AL349" s="91"/>
      <c r="AM349" s="104">
        <v>10921487.0878055</v>
      </c>
      <c r="AN349" s="104">
        <v>3395892.20321861</v>
      </c>
      <c r="AO349" s="110">
        <v>258618.756843437</v>
      </c>
      <c r="AP349" s="110">
        <v>460639.65855876001</v>
      </c>
      <c r="AQ349" s="110">
        <f t="shared" si="82"/>
        <v>719258.41540219705</v>
      </c>
      <c r="AR349" s="111">
        <v>6806336.46918472</v>
      </c>
    </row>
    <row r="350" spans="2:44" customFormat="1" x14ac:dyDescent="0.25">
      <c r="B350" s="108">
        <v>48</v>
      </c>
      <c r="C350" s="109" t="s">
        <v>22</v>
      </c>
      <c r="D350" s="104">
        <v>7286776.5909743598</v>
      </c>
      <c r="E350" s="104">
        <v>361404.44615042902</v>
      </c>
      <c r="F350" s="110">
        <v>54214.3583857337</v>
      </c>
      <c r="G350" s="110">
        <v>79874.902639656793</v>
      </c>
      <c r="H350" s="110">
        <f t="shared" si="77"/>
        <v>134089.2610253905</v>
      </c>
      <c r="I350" s="111">
        <v>6791282.8837985396</v>
      </c>
      <c r="J350" s="91"/>
      <c r="K350" s="104">
        <v>6702982.3557399604</v>
      </c>
      <c r="L350" s="104">
        <v>411725.75236734498</v>
      </c>
      <c r="M350" s="110">
        <v>67005.4502120666</v>
      </c>
      <c r="N350" s="110">
        <v>98667.685083877295</v>
      </c>
      <c r="O350" s="110">
        <f t="shared" si="78"/>
        <v>165673.13529594388</v>
      </c>
      <c r="P350" s="111">
        <v>6125583.4680766799</v>
      </c>
      <c r="Q350" s="91"/>
      <c r="R350" s="104">
        <v>6311010.8859495698</v>
      </c>
      <c r="S350" s="104">
        <v>413854.45861609298</v>
      </c>
      <c r="T350" s="110">
        <v>84485.1932856364</v>
      </c>
      <c r="U350" s="110">
        <v>111329.592220077</v>
      </c>
      <c r="V350" s="110">
        <f t="shared" si="79"/>
        <v>195814.7855057134</v>
      </c>
      <c r="W350" s="111">
        <v>5701341.6418277603</v>
      </c>
      <c r="X350" s="91"/>
      <c r="Y350" s="104">
        <v>5985419.6162827397</v>
      </c>
      <c r="Z350" s="104">
        <v>413851.449905416</v>
      </c>
      <c r="AA350" s="110">
        <v>88904.270441259505</v>
      </c>
      <c r="AB350" s="110">
        <v>128141.05775749699</v>
      </c>
      <c r="AC350" s="110">
        <f t="shared" si="80"/>
        <v>217045.3281987565</v>
      </c>
      <c r="AD350" s="111">
        <v>5354522.8381785704</v>
      </c>
      <c r="AE350" s="91"/>
      <c r="AF350" s="104">
        <v>5772496.15250351</v>
      </c>
      <c r="AG350" s="104">
        <v>413848.77853961202</v>
      </c>
      <c r="AH350" s="110">
        <v>93325.7362887372</v>
      </c>
      <c r="AI350" s="110">
        <v>131295.773085541</v>
      </c>
      <c r="AJ350" s="110">
        <f t="shared" si="81"/>
        <v>224621.50937427819</v>
      </c>
      <c r="AK350" s="111">
        <v>5134025.8645896204</v>
      </c>
      <c r="AL350" s="91"/>
      <c r="AM350" s="104">
        <v>5587227.60822435</v>
      </c>
      <c r="AN350" s="104">
        <v>413848.77853961202</v>
      </c>
      <c r="AO350" s="110">
        <v>97745.671877834597</v>
      </c>
      <c r="AP350" s="110">
        <v>146269.46503998499</v>
      </c>
      <c r="AQ350" s="110">
        <f t="shared" si="82"/>
        <v>244015.13691781959</v>
      </c>
      <c r="AR350" s="111">
        <v>4929363.6927669104</v>
      </c>
    </row>
    <row r="351" spans="2:44" customFormat="1" x14ac:dyDescent="0.25">
      <c r="B351" s="108">
        <v>96</v>
      </c>
      <c r="C351" s="109" t="s">
        <v>41</v>
      </c>
      <c r="D351" s="104">
        <v>3414.5092503690298</v>
      </c>
      <c r="E351" s="104">
        <v>3414.5092503690298</v>
      </c>
      <c r="F351" s="110">
        <v>0</v>
      </c>
      <c r="G351" s="110">
        <v>0</v>
      </c>
      <c r="H351" s="110">
        <f t="shared" si="77"/>
        <v>0</v>
      </c>
      <c r="I351" s="111">
        <v>0</v>
      </c>
      <c r="J351" s="91"/>
      <c r="K351" s="104">
        <v>2862.5300483569299</v>
      </c>
      <c r="L351" s="104">
        <v>2862.5300483569299</v>
      </c>
      <c r="M351" s="110">
        <v>0</v>
      </c>
      <c r="N351" s="110">
        <v>0</v>
      </c>
      <c r="O351" s="110">
        <f t="shared" si="78"/>
        <v>0</v>
      </c>
      <c r="P351" s="111">
        <v>0</v>
      </c>
      <c r="Q351" s="91"/>
      <c r="R351" s="104">
        <v>2877.3299134762001</v>
      </c>
      <c r="S351" s="104">
        <v>2877.3299134762001</v>
      </c>
      <c r="T351" s="110">
        <v>0</v>
      </c>
      <c r="U351" s="110">
        <v>0</v>
      </c>
      <c r="V351" s="110">
        <f t="shared" si="79"/>
        <v>0</v>
      </c>
      <c r="W351" s="111">
        <v>0</v>
      </c>
      <c r="X351" s="91"/>
      <c r="Y351" s="104">
        <v>2877.30899536585</v>
      </c>
      <c r="Z351" s="104">
        <v>2877.30899536585</v>
      </c>
      <c r="AA351" s="110">
        <v>0</v>
      </c>
      <c r="AB351" s="110">
        <v>0</v>
      </c>
      <c r="AC351" s="110">
        <f t="shared" si="80"/>
        <v>0</v>
      </c>
      <c r="AD351" s="111">
        <v>0</v>
      </c>
      <c r="AE351" s="91"/>
      <c r="AF351" s="104">
        <v>2877.2904226512801</v>
      </c>
      <c r="AG351" s="104">
        <v>2877.2904226512801</v>
      </c>
      <c r="AH351" s="110">
        <v>0</v>
      </c>
      <c r="AI351" s="110">
        <v>0</v>
      </c>
      <c r="AJ351" s="110">
        <f t="shared" si="81"/>
        <v>0</v>
      </c>
      <c r="AK351" s="111">
        <v>0</v>
      </c>
      <c r="AL351" s="91"/>
      <c r="AM351" s="104">
        <v>2877.2904226512801</v>
      </c>
      <c r="AN351" s="104">
        <v>2877.2904226512801</v>
      </c>
      <c r="AO351" s="110">
        <v>0</v>
      </c>
      <c r="AP351" s="110">
        <v>0</v>
      </c>
      <c r="AQ351" s="110">
        <f t="shared" si="82"/>
        <v>0</v>
      </c>
      <c r="AR351" s="111">
        <v>0</v>
      </c>
    </row>
    <row r="352" spans="2:44" customFormat="1" x14ac:dyDescent="0.25">
      <c r="B352" s="108">
        <v>718</v>
      </c>
      <c r="C352" s="109" t="s">
        <v>234</v>
      </c>
      <c r="D352" s="104">
        <v>10615988.539216099</v>
      </c>
      <c r="E352" s="104">
        <v>2635648.4328810899</v>
      </c>
      <c r="F352" s="110">
        <v>45178.631988111403</v>
      </c>
      <c r="G352" s="110">
        <v>144251.68984176801</v>
      </c>
      <c r="H352" s="110">
        <f t="shared" si="77"/>
        <v>189430.32182987942</v>
      </c>
      <c r="I352" s="111">
        <v>7790909.7845051596</v>
      </c>
      <c r="J352" s="91"/>
      <c r="K352" s="104">
        <v>10164973.127197901</v>
      </c>
      <c r="L352" s="104">
        <v>2819551.4228992201</v>
      </c>
      <c r="M352" s="110">
        <v>55837.875176722097</v>
      </c>
      <c r="N352" s="110">
        <v>178190.89395745</v>
      </c>
      <c r="O352" s="110">
        <f t="shared" si="78"/>
        <v>234028.76913417209</v>
      </c>
      <c r="P352" s="111">
        <v>7111392.9351645401</v>
      </c>
      <c r="Q352" s="91"/>
      <c r="R352" s="104">
        <v>9810122.0353426393</v>
      </c>
      <c r="S352" s="104">
        <v>2834129.0797450198</v>
      </c>
      <c r="T352" s="110">
        <v>70404.327738030406</v>
      </c>
      <c r="U352" s="110">
        <v>201057.92027804899</v>
      </c>
      <c r="V352" s="110">
        <f t="shared" si="79"/>
        <v>271462.24801607942</v>
      </c>
      <c r="W352" s="111">
        <v>6704530.7075815396</v>
      </c>
      <c r="X352" s="91"/>
      <c r="Y352" s="104">
        <v>9446237.6251528002</v>
      </c>
      <c r="Z352" s="104">
        <v>2834108.4757035701</v>
      </c>
      <c r="AA352" s="110">
        <v>74086.892034382894</v>
      </c>
      <c r="AB352" s="110">
        <v>231418.92520383699</v>
      </c>
      <c r="AC352" s="110">
        <f t="shared" si="80"/>
        <v>305505.8172382199</v>
      </c>
      <c r="AD352" s="111">
        <v>6306623.3322110102</v>
      </c>
      <c r="AE352" s="91"/>
      <c r="AF352" s="104">
        <v>9262095.3809717</v>
      </c>
      <c r="AG352" s="104">
        <v>2834090.18184361</v>
      </c>
      <c r="AH352" s="110">
        <v>77771.446907281002</v>
      </c>
      <c r="AI352" s="110">
        <v>237116.246915678</v>
      </c>
      <c r="AJ352" s="110">
        <f t="shared" si="81"/>
        <v>314887.69382295897</v>
      </c>
      <c r="AK352" s="111">
        <v>6113117.50530513</v>
      </c>
      <c r="AL352" s="91"/>
      <c r="AM352" s="104">
        <v>9071355.2824480608</v>
      </c>
      <c r="AN352" s="104">
        <v>2834090.18184361</v>
      </c>
      <c r="AO352" s="110">
        <v>81454.726564862096</v>
      </c>
      <c r="AP352" s="110">
        <v>264158.28760952601</v>
      </c>
      <c r="AQ352" s="110">
        <f t="shared" si="82"/>
        <v>345613.01417438814</v>
      </c>
      <c r="AR352" s="111">
        <v>5891652.0864300597</v>
      </c>
    </row>
    <row r="353" spans="2:44" customFormat="1" x14ac:dyDescent="0.25">
      <c r="B353" s="108">
        <v>986</v>
      </c>
      <c r="C353" s="109" t="s">
        <v>308</v>
      </c>
      <c r="D353" s="104">
        <v>1946234.1864149701</v>
      </c>
      <c r="E353" s="104">
        <v>140632.92760519299</v>
      </c>
      <c r="F353" s="110">
        <v>10165.192197325099</v>
      </c>
      <c r="G353" s="110">
        <v>16690.2781635104</v>
      </c>
      <c r="H353" s="110">
        <f t="shared" si="77"/>
        <v>26855.470360835498</v>
      </c>
      <c r="I353" s="111">
        <v>1778745.78844894</v>
      </c>
      <c r="J353" s="91"/>
      <c r="K353" s="104">
        <v>1756870.8463598101</v>
      </c>
      <c r="L353" s="104">
        <v>74794.303884826993</v>
      </c>
      <c r="M353" s="110">
        <v>12563.521914762499</v>
      </c>
      <c r="N353" s="110">
        <v>20617.1282264818</v>
      </c>
      <c r="O353" s="110">
        <f t="shared" si="78"/>
        <v>33180.650141244303</v>
      </c>
      <c r="P353" s="111">
        <v>1648895.8923337399</v>
      </c>
      <c r="Q353" s="91"/>
      <c r="R353" s="104">
        <v>1629440.61754042</v>
      </c>
      <c r="S353" s="104">
        <v>75181.005715195599</v>
      </c>
      <c r="T353" s="110">
        <v>15840.9737410568</v>
      </c>
      <c r="U353" s="110">
        <v>23262.8998668817</v>
      </c>
      <c r="V353" s="110">
        <f t="shared" si="79"/>
        <v>39103.873607938498</v>
      </c>
      <c r="W353" s="111">
        <v>1515155.73821729</v>
      </c>
      <c r="X353" s="91"/>
      <c r="Y353" s="104">
        <v>1509735.80102108</v>
      </c>
      <c r="Z353" s="104">
        <v>75180.459151325398</v>
      </c>
      <c r="AA353" s="110">
        <v>16669.550707736202</v>
      </c>
      <c r="AB353" s="110">
        <v>26775.743412014199</v>
      </c>
      <c r="AC353" s="110">
        <f t="shared" si="80"/>
        <v>43445.294119750397</v>
      </c>
      <c r="AD353" s="111">
        <v>1391110.0477499999</v>
      </c>
      <c r="AE353" s="91"/>
      <c r="AF353" s="104">
        <v>1407850.4420787001</v>
      </c>
      <c r="AG353" s="104">
        <v>75179.973869691807</v>
      </c>
      <c r="AH353" s="110">
        <v>17498.575554138199</v>
      </c>
      <c r="AI353" s="110">
        <v>27434.9376596652</v>
      </c>
      <c r="AJ353" s="110">
        <f t="shared" si="81"/>
        <v>44933.513213803395</v>
      </c>
      <c r="AK353" s="111">
        <v>1287736.95499521</v>
      </c>
      <c r="AL353" s="91"/>
      <c r="AM353" s="104">
        <v>1346279.4473804</v>
      </c>
      <c r="AN353" s="104">
        <v>75179.973869691807</v>
      </c>
      <c r="AO353" s="110">
        <v>18327.313477094001</v>
      </c>
      <c r="AP353" s="110">
        <v>30563.7688143253</v>
      </c>
      <c r="AQ353" s="110">
        <f t="shared" si="82"/>
        <v>48891.082291419298</v>
      </c>
      <c r="AR353" s="111">
        <v>1222208.39121929</v>
      </c>
    </row>
    <row r="354" spans="2:44" customFormat="1" x14ac:dyDescent="0.25">
      <c r="B354" s="108">
        <v>626</v>
      </c>
      <c r="C354" s="109" t="s">
        <v>215</v>
      </c>
      <c r="D354" s="104">
        <v>294325.74323752802</v>
      </c>
      <c r="E354" s="104">
        <v>209053.37817742399</v>
      </c>
      <c r="F354" s="110">
        <v>31625.042391677998</v>
      </c>
      <c r="G354" s="110">
        <v>53647.322668426197</v>
      </c>
      <c r="H354" s="110">
        <f t="shared" si="77"/>
        <v>85272.365060104203</v>
      </c>
      <c r="I354" s="111">
        <v>0</v>
      </c>
      <c r="J354" s="91"/>
      <c r="K354" s="104">
        <v>281928.992331154</v>
      </c>
      <c r="L354" s="104">
        <v>176573.138979471</v>
      </c>
      <c r="M354" s="110">
        <v>39086.512623705501</v>
      </c>
      <c r="N354" s="110">
        <v>66269.340727977295</v>
      </c>
      <c r="O354" s="110">
        <f t="shared" si="78"/>
        <v>105355.8533516828</v>
      </c>
      <c r="P354" s="111">
        <v>0</v>
      </c>
      <c r="Q354" s="91"/>
      <c r="R354" s="104">
        <v>301542.69431067101</v>
      </c>
      <c r="S354" s="104">
        <v>177486.05817907301</v>
      </c>
      <c r="T354" s="110">
        <v>49283.029416621197</v>
      </c>
      <c r="U354" s="110">
        <v>74773.606714976806</v>
      </c>
      <c r="V354" s="110">
        <f t="shared" si="79"/>
        <v>124056.636131598</v>
      </c>
      <c r="W354" s="111">
        <v>0</v>
      </c>
      <c r="X354" s="91"/>
      <c r="Y354" s="104">
        <v>315410.481822934</v>
      </c>
      <c r="Z354" s="104">
        <v>177484.76786024901</v>
      </c>
      <c r="AA354" s="110">
        <v>51860.824424068102</v>
      </c>
      <c r="AB354" s="110">
        <v>86064.889538617106</v>
      </c>
      <c r="AC354" s="110">
        <f t="shared" si="80"/>
        <v>137925.7139626852</v>
      </c>
      <c r="AD354" s="111">
        <v>0</v>
      </c>
      <c r="AE354" s="91"/>
      <c r="AF354" s="104">
        <v>320107.36324237997</v>
      </c>
      <c r="AG354" s="104">
        <v>177483.62221550199</v>
      </c>
      <c r="AH354" s="110">
        <v>54440.012835096699</v>
      </c>
      <c r="AI354" s="110">
        <v>88183.728191781003</v>
      </c>
      <c r="AJ354" s="110">
        <f t="shared" si="81"/>
        <v>142623.74102687772</v>
      </c>
      <c r="AK354" s="111">
        <v>0</v>
      </c>
      <c r="AL354" s="91"/>
      <c r="AM354" s="104">
        <v>332742.61628552299</v>
      </c>
      <c r="AN354" s="104">
        <v>177483.62221550199</v>
      </c>
      <c r="AO354" s="110">
        <v>57018.308595403498</v>
      </c>
      <c r="AP354" s="110">
        <v>98240.685474617101</v>
      </c>
      <c r="AQ354" s="110">
        <f t="shared" si="82"/>
        <v>155258.99407002059</v>
      </c>
      <c r="AR354" s="111">
        <v>0</v>
      </c>
    </row>
    <row r="355" spans="2:44" customFormat="1" x14ac:dyDescent="0.25">
      <c r="B355" s="108">
        <v>285</v>
      </c>
      <c r="C355" s="109" t="s">
        <v>102</v>
      </c>
      <c r="D355" s="104">
        <v>2183419.6498268899</v>
      </c>
      <c r="E355" s="104">
        <v>183703.989882333</v>
      </c>
      <c r="F355" s="110">
        <v>30495.576591975201</v>
      </c>
      <c r="G355" s="110">
        <v>67953.275380006497</v>
      </c>
      <c r="H355" s="110">
        <f t="shared" si="77"/>
        <v>98448.851971981698</v>
      </c>
      <c r="I355" s="111">
        <v>1901266.8079725699</v>
      </c>
      <c r="J355" s="91"/>
      <c r="K355" s="104">
        <v>2003398.3439253401</v>
      </c>
      <c r="L355" s="104">
        <v>130651.50706806401</v>
      </c>
      <c r="M355" s="110">
        <v>37690.5657442874</v>
      </c>
      <c r="N355" s="110">
        <v>83941.164922104494</v>
      </c>
      <c r="O355" s="110">
        <f t="shared" si="78"/>
        <v>121631.7306663919</v>
      </c>
      <c r="P355" s="111">
        <v>1751115.1061908901</v>
      </c>
      <c r="Q355" s="91"/>
      <c r="R355" s="104">
        <v>1939629.09436419</v>
      </c>
      <c r="S355" s="104">
        <v>131327.00204962699</v>
      </c>
      <c r="T355" s="110">
        <v>47522.921223170502</v>
      </c>
      <c r="U355" s="110">
        <v>94713.235172303903</v>
      </c>
      <c r="V355" s="110">
        <f t="shared" si="79"/>
        <v>142236.15639547439</v>
      </c>
      <c r="W355" s="111">
        <v>1666065.9359190899</v>
      </c>
      <c r="X355" s="91"/>
      <c r="Y355" s="104">
        <v>1881020.3566213001</v>
      </c>
      <c r="Z355" s="104">
        <v>131326.047305888</v>
      </c>
      <c r="AA355" s="110">
        <v>50008.6521232085</v>
      </c>
      <c r="AB355" s="110">
        <v>109015.526748915</v>
      </c>
      <c r="AC355" s="110">
        <f t="shared" si="80"/>
        <v>159024.17887212351</v>
      </c>
      <c r="AD355" s="111">
        <v>1590670.1304432901</v>
      </c>
      <c r="AE355" s="91"/>
      <c r="AF355" s="104">
        <v>1863428.44955653</v>
      </c>
      <c r="AG355" s="104">
        <v>131325.199610629</v>
      </c>
      <c r="AH355" s="110">
        <v>52495.726662414701</v>
      </c>
      <c r="AI355" s="110">
        <v>111699.38904292299</v>
      </c>
      <c r="AJ355" s="110">
        <f t="shared" si="81"/>
        <v>164195.1157053377</v>
      </c>
      <c r="AK355" s="111">
        <v>1567908.13424057</v>
      </c>
      <c r="AL355" s="91"/>
      <c r="AM355" s="104">
        <v>1847218.01129074</v>
      </c>
      <c r="AN355" s="104">
        <v>131325.199610629</v>
      </c>
      <c r="AO355" s="110">
        <v>54981.940431281997</v>
      </c>
      <c r="AP355" s="110">
        <v>124438.20160118199</v>
      </c>
      <c r="AQ355" s="110">
        <f t="shared" si="82"/>
        <v>179420.14203246398</v>
      </c>
      <c r="AR355" s="111">
        <v>1536472.6696476501</v>
      </c>
    </row>
    <row r="356" spans="2:44" customFormat="1" x14ac:dyDescent="0.25">
      <c r="B356" s="108">
        <v>865</v>
      </c>
      <c r="C356" s="109" t="s">
        <v>279</v>
      </c>
      <c r="D356" s="104">
        <v>4827730.5056418004</v>
      </c>
      <c r="E356" s="104">
        <v>153406.125705913</v>
      </c>
      <c r="F356" s="110">
        <v>66638.4821824643</v>
      </c>
      <c r="G356" s="110">
        <v>153788.99164948799</v>
      </c>
      <c r="H356" s="110">
        <f t="shared" si="77"/>
        <v>220427.47383195229</v>
      </c>
      <c r="I356" s="111">
        <v>4453896.9061039304</v>
      </c>
      <c r="J356" s="91"/>
      <c r="K356" s="104">
        <v>4503352.5129024098</v>
      </c>
      <c r="L356" s="104">
        <v>143668.51652318501</v>
      </c>
      <c r="M356" s="110">
        <v>82360.865885665204</v>
      </c>
      <c r="N356" s="110">
        <v>189972.11008686799</v>
      </c>
      <c r="O356" s="110">
        <f t="shared" si="78"/>
        <v>272332.97597253323</v>
      </c>
      <c r="P356" s="111">
        <v>4087351.0204067002</v>
      </c>
      <c r="Q356" s="91"/>
      <c r="R356" s="104">
        <v>4308210.6847555097</v>
      </c>
      <c r="S356" s="104">
        <v>144411.312102797</v>
      </c>
      <c r="T356" s="110">
        <v>103846.383413595</v>
      </c>
      <c r="U356" s="110">
        <v>214351.00591626699</v>
      </c>
      <c r="V356" s="110">
        <f t="shared" si="79"/>
        <v>318197.38932986197</v>
      </c>
      <c r="W356" s="111">
        <v>3845601.98332285</v>
      </c>
      <c r="X356" s="91"/>
      <c r="Y356" s="104">
        <v>4123291.6361749601</v>
      </c>
      <c r="Z356" s="104">
        <v>144410.262236479</v>
      </c>
      <c r="AA356" s="110">
        <v>109278.16575071499</v>
      </c>
      <c r="AB356" s="110">
        <v>246719.35001070201</v>
      </c>
      <c r="AC356" s="110">
        <f t="shared" si="80"/>
        <v>355997.51576141699</v>
      </c>
      <c r="AD356" s="111">
        <v>3622883.85817707</v>
      </c>
      <c r="AE356" s="91"/>
      <c r="AF356" s="104">
        <v>4006532.6353862099</v>
      </c>
      <c r="AG356" s="104">
        <v>144409.330084046</v>
      </c>
      <c r="AH356" s="110">
        <v>114712.884188239</v>
      </c>
      <c r="AI356" s="110">
        <v>252793.354149772</v>
      </c>
      <c r="AJ356" s="110">
        <f t="shared" si="81"/>
        <v>367506.23833801097</v>
      </c>
      <c r="AK356" s="111">
        <v>3494617.0669641499</v>
      </c>
      <c r="AL356" s="91"/>
      <c r="AM356" s="104">
        <v>3903655.4364647702</v>
      </c>
      <c r="AN356" s="104">
        <v>144409.330084046</v>
      </c>
      <c r="AO356" s="110">
        <v>120145.721683172</v>
      </c>
      <c r="AP356" s="110">
        <v>281623.298360569</v>
      </c>
      <c r="AQ356" s="110">
        <f t="shared" si="82"/>
        <v>401769.02004374098</v>
      </c>
      <c r="AR356" s="111">
        <v>3357477.0863369801</v>
      </c>
    </row>
    <row r="357" spans="2:44" customFormat="1" x14ac:dyDescent="0.25">
      <c r="B357" s="108">
        <v>866</v>
      </c>
      <c r="C357" s="109" t="s">
        <v>280</v>
      </c>
      <c r="D357" s="104">
        <v>1309363.1227623301</v>
      </c>
      <c r="E357" s="104">
        <v>87686.659278514897</v>
      </c>
      <c r="F357" s="110">
        <v>12424.123796730601</v>
      </c>
      <c r="G357" s="110">
        <v>20266.7663414054</v>
      </c>
      <c r="H357" s="110">
        <f t="shared" si="77"/>
        <v>32690.890138136001</v>
      </c>
      <c r="I357" s="111">
        <v>1188985.57334568</v>
      </c>
      <c r="J357" s="91"/>
      <c r="K357" s="104">
        <v>1210385.0934923601</v>
      </c>
      <c r="L357" s="104">
        <v>54302.883304373099</v>
      </c>
      <c r="M357" s="110">
        <v>15355.4156735986</v>
      </c>
      <c r="N357" s="110">
        <v>25035.0842750136</v>
      </c>
      <c r="O357" s="110">
        <f t="shared" si="78"/>
        <v>40390.499948612196</v>
      </c>
      <c r="P357" s="111">
        <v>1115691.7102393699</v>
      </c>
      <c r="Q357" s="91"/>
      <c r="R357" s="104">
        <v>1165706.6095036599</v>
      </c>
      <c r="S357" s="104">
        <v>54583.640304270099</v>
      </c>
      <c r="T357" s="110">
        <v>19361.1901279583</v>
      </c>
      <c r="U357" s="110">
        <v>28247.806981213402</v>
      </c>
      <c r="V357" s="110">
        <f t="shared" si="79"/>
        <v>47608.997109171702</v>
      </c>
      <c r="W357" s="111">
        <v>1063513.9720902201</v>
      </c>
      <c r="X357" s="91"/>
      <c r="Y357" s="104">
        <v>1108956.5450500799</v>
      </c>
      <c r="Z357" s="104">
        <v>54583.243482687198</v>
      </c>
      <c r="AA357" s="110">
        <v>20373.8953094553</v>
      </c>
      <c r="AB357" s="110">
        <v>32513.402714588701</v>
      </c>
      <c r="AC357" s="110">
        <f t="shared" si="80"/>
        <v>52887.298024044001</v>
      </c>
      <c r="AD357" s="111">
        <v>1001486.00354335</v>
      </c>
      <c r="AE357" s="91"/>
      <c r="AF357" s="104">
        <v>1080748.67113387</v>
      </c>
      <c r="AG357" s="104">
        <v>54582.891153825898</v>
      </c>
      <c r="AH357" s="110">
        <v>21387.147899502299</v>
      </c>
      <c r="AI357" s="110">
        <v>33313.852872450603</v>
      </c>
      <c r="AJ357" s="110">
        <f t="shared" si="81"/>
        <v>54701.000771952902</v>
      </c>
      <c r="AK357" s="111">
        <v>971464.779208094</v>
      </c>
      <c r="AL357" s="91"/>
      <c r="AM357" s="104">
        <v>1034427.50867822</v>
      </c>
      <c r="AN357" s="104">
        <v>54582.891153825898</v>
      </c>
      <c r="AO357" s="110">
        <v>22400.049805337101</v>
      </c>
      <c r="AP357" s="110">
        <v>37113.147845966501</v>
      </c>
      <c r="AQ357" s="110">
        <f t="shared" si="82"/>
        <v>59513.197651303606</v>
      </c>
      <c r="AR357" s="111">
        <v>920331.419873095</v>
      </c>
    </row>
    <row r="358" spans="2:44" customFormat="1" x14ac:dyDescent="0.25">
      <c r="B358" s="108">
        <v>867</v>
      </c>
      <c r="C358" s="109" t="s">
        <v>281</v>
      </c>
      <c r="D358" s="104">
        <v>7226527.4242804702</v>
      </c>
      <c r="E358" s="104">
        <v>713031.80671166396</v>
      </c>
      <c r="F358" s="110">
        <v>37272.371390191904</v>
      </c>
      <c r="G358" s="110">
        <v>147828.178019663</v>
      </c>
      <c r="H358" s="110">
        <f t="shared" si="77"/>
        <v>185100.5494098549</v>
      </c>
      <c r="I358" s="111">
        <v>6328395.0681589497</v>
      </c>
      <c r="J358" s="91"/>
      <c r="K358" s="104">
        <v>6731960.0482201604</v>
      </c>
      <c r="L358" s="104">
        <v>701086.73948648304</v>
      </c>
      <c r="M358" s="110">
        <v>46066.247020795803</v>
      </c>
      <c r="N358" s="110">
        <v>182608.85000598201</v>
      </c>
      <c r="O358" s="110">
        <f t="shared" si="78"/>
        <v>228675.0970267778</v>
      </c>
      <c r="P358" s="111">
        <v>5802198.2117069</v>
      </c>
      <c r="Q358" s="91"/>
      <c r="R358" s="104">
        <v>6356031.0359653402</v>
      </c>
      <c r="S358" s="104">
        <v>704711.50115047395</v>
      </c>
      <c r="T358" s="110">
        <v>58083.570383874998</v>
      </c>
      <c r="U358" s="110">
        <v>206042.82739237999</v>
      </c>
      <c r="V358" s="110">
        <f t="shared" si="79"/>
        <v>264126.39777625498</v>
      </c>
      <c r="W358" s="111">
        <v>5387193.1370386099</v>
      </c>
      <c r="X358" s="91"/>
      <c r="Y358" s="104">
        <v>6058969.5176949101</v>
      </c>
      <c r="Z358" s="104">
        <v>704706.37791699602</v>
      </c>
      <c r="AA358" s="110">
        <v>61121.6859283659</v>
      </c>
      <c r="AB358" s="110">
        <v>237156.58450641099</v>
      </c>
      <c r="AC358" s="110">
        <f t="shared" si="80"/>
        <v>298278.2704347769</v>
      </c>
      <c r="AD358" s="111">
        <v>5055984.8693431402</v>
      </c>
      <c r="AE358" s="91"/>
      <c r="AF358" s="104">
        <v>5913815.9139435003</v>
      </c>
      <c r="AG358" s="104">
        <v>704701.82911447203</v>
      </c>
      <c r="AH358" s="110">
        <v>64161.443698506802</v>
      </c>
      <c r="AI358" s="110">
        <v>242995.16212846301</v>
      </c>
      <c r="AJ358" s="110">
        <f t="shared" si="81"/>
        <v>307156.60582696984</v>
      </c>
      <c r="AK358" s="111">
        <v>4901957.4790020501</v>
      </c>
      <c r="AL358" s="91"/>
      <c r="AM358" s="104">
        <v>5771554.7246717596</v>
      </c>
      <c r="AN358" s="104">
        <v>704701.82911447203</v>
      </c>
      <c r="AO358" s="110">
        <v>67200.149416011307</v>
      </c>
      <c r="AP358" s="110">
        <v>270707.66664116702</v>
      </c>
      <c r="AQ358" s="110">
        <f t="shared" si="82"/>
        <v>337907.81605717831</v>
      </c>
      <c r="AR358" s="111">
        <v>4728945.0795001099</v>
      </c>
    </row>
    <row r="359" spans="2:44" customFormat="1" x14ac:dyDescent="0.25">
      <c r="B359" s="108">
        <v>627</v>
      </c>
      <c r="C359" s="109" t="s">
        <v>216</v>
      </c>
      <c r="D359" s="104">
        <v>2506651.6335012298</v>
      </c>
      <c r="E359" s="104">
        <v>142315.67812322799</v>
      </c>
      <c r="F359" s="110">
        <v>48567.029387219802</v>
      </c>
      <c r="G359" s="110">
        <v>120408.43532246799</v>
      </c>
      <c r="H359" s="110">
        <f t="shared" si="77"/>
        <v>168975.4647096878</v>
      </c>
      <c r="I359" s="111">
        <v>2195360.4906683201</v>
      </c>
      <c r="J359" s="91"/>
      <c r="K359" s="104">
        <v>2413653.9927516901</v>
      </c>
      <c r="L359" s="104">
        <v>154408.53433880501</v>
      </c>
      <c r="M359" s="110">
        <v>60025.715814976298</v>
      </c>
      <c r="N359" s="110">
        <v>148737.853633905</v>
      </c>
      <c r="O359" s="110">
        <f t="shared" si="78"/>
        <v>208763.56944888132</v>
      </c>
      <c r="P359" s="111">
        <v>2050481.8889639999</v>
      </c>
      <c r="Q359" s="91"/>
      <c r="R359" s="104">
        <v>2352126.04325194</v>
      </c>
      <c r="S359" s="104">
        <v>155206.85800453901</v>
      </c>
      <c r="T359" s="110">
        <v>75684.652318382607</v>
      </c>
      <c r="U359" s="110">
        <v>167825.206182503</v>
      </c>
      <c r="V359" s="110">
        <f t="shared" si="79"/>
        <v>243509.8585008856</v>
      </c>
      <c r="W359" s="111">
        <v>1953409.3267465199</v>
      </c>
      <c r="X359" s="91"/>
      <c r="Y359" s="104">
        <v>2278492.75392215</v>
      </c>
      <c r="Z359" s="104">
        <v>155205.72965489599</v>
      </c>
      <c r="AA359" s="110">
        <v>79643.4089369617</v>
      </c>
      <c r="AB359" s="110">
        <v>193167.86318667399</v>
      </c>
      <c r="AC359" s="110">
        <f t="shared" si="80"/>
        <v>272811.27212363569</v>
      </c>
      <c r="AD359" s="111">
        <v>1850475.75214362</v>
      </c>
      <c r="AE359" s="91"/>
      <c r="AF359" s="104">
        <v>2240057.1677025398</v>
      </c>
      <c r="AG359" s="104">
        <v>155204.72781890101</v>
      </c>
      <c r="AH359" s="110">
        <v>83604.305425327097</v>
      </c>
      <c r="AI359" s="110">
        <v>197923.47883044201</v>
      </c>
      <c r="AJ359" s="110">
        <f t="shared" si="81"/>
        <v>281527.7842557691</v>
      </c>
      <c r="AK359" s="111">
        <v>1803324.65562786</v>
      </c>
      <c r="AL359" s="91"/>
      <c r="AM359" s="104">
        <v>2178898.0878400798</v>
      </c>
      <c r="AN359" s="104">
        <v>155204.72781890101</v>
      </c>
      <c r="AO359" s="110">
        <v>87563.831057226795</v>
      </c>
      <c r="AP359" s="110">
        <v>220495.76073191801</v>
      </c>
      <c r="AQ359" s="110">
        <f t="shared" si="82"/>
        <v>308059.59178914479</v>
      </c>
      <c r="AR359" s="111">
        <v>1715633.7682320301</v>
      </c>
    </row>
    <row r="360" spans="2:44" customFormat="1" x14ac:dyDescent="0.25">
      <c r="B360" s="108">
        <v>289</v>
      </c>
      <c r="C360" s="109" t="s">
        <v>103</v>
      </c>
      <c r="D360" s="104">
        <v>4467025.3262568302</v>
      </c>
      <c r="E360" s="104">
        <v>547198.95715542499</v>
      </c>
      <c r="F360" s="110">
        <v>70026.879581572706</v>
      </c>
      <c r="G360" s="110">
        <v>125177.086226328</v>
      </c>
      <c r="H360" s="110">
        <f t="shared" si="77"/>
        <v>195203.96580790071</v>
      </c>
      <c r="I360" s="111">
        <v>3724622.40329351</v>
      </c>
      <c r="J360" s="91"/>
      <c r="K360" s="104">
        <v>4109575.6927058799</v>
      </c>
      <c r="L360" s="104">
        <v>414742.700505079</v>
      </c>
      <c r="M360" s="110">
        <v>86548.706523919303</v>
      </c>
      <c r="N360" s="110">
        <v>154628.461698614</v>
      </c>
      <c r="O360" s="110">
        <f t="shared" si="78"/>
        <v>241177.16822253331</v>
      </c>
      <c r="P360" s="111">
        <v>3453655.8239782602</v>
      </c>
      <c r="Q360" s="91"/>
      <c r="R360" s="104">
        <v>3919681.6543088001</v>
      </c>
      <c r="S360" s="104">
        <v>416887.00499201298</v>
      </c>
      <c r="T360" s="110">
        <v>109126.707993947</v>
      </c>
      <c r="U360" s="110">
        <v>174471.74900161201</v>
      </c>
      <c r="V360" s="110">
        <f t="shared" si="79"/>
        <v>283598.45699555904</v>
      </c>
      <c r="W360" s="111">
        <v>3219196.1923212302</v>
      </c>
      <c r="X360" s="91"/>
      <c r="Y360" s="104">
        <v>3733147.7371945302</v>
      </c>
      <c r="Z360" s="104">
        <v>416883.97423480602</v>
      </c>
      <c r="AA360" s="110">
        <v>114834.682653294</v>
      </c>
      <c r="AB360" s="110">
        <v>200818.07559010599</v>
      </c>
      <c r="AC360" s="110">
        <f t="shared" si="80"/>
        <v>315652.75824340002</v>
      </c>
      <c r="AD360" s="111">
        <v>3000611.0047163302</v>
      </c>
      <c r="AE360" s="91"/>
      <c r="AF360" s="104">
        <v>3667130.9946597698</v>
      </c>
      <c r="AG360" s="104">
        <v>416881.28329439001</v>
      </c>
      <c r="AH360" s="110">
        <v>120545.74270628599</v>
      </c>
      <c r="AI360" s="110">
        <v>205762.03244748901</v>
      </c>
      <c r="AJ360" s="110">
        <f t="shared" si="81"/>
        <v>326307.775153775</v>
      </c>
      <c r="AK360" s="111">
        <v>2923941.9362116102</v>
      </c>
      <c r="AL360" s="91"/>
      <c r="AM360" s="104">
        <v>3582077.0878216699</v>
      </c>
      <c r="AN360" s="104">
        <v>416881.28329439001</v>
      </c>
      <c r="AO360" s="110">
        <v>126254.826175536</v>
      </c>
      <c r="AP360" s="110">
        <v>229228.26610743999</v>
      </c>
      <c r="AQ360" s="110">
        <f t="shared" si="82"/>
        <v>355483.09228297602</v>
      </c>
      <c r="AR360" s="111">
        <v>2809712.7122443002</v>
      </c>
    </row>
    <row r="361" spans="2:44" customFormat="1" x14ac:dyDescent="0.25">
      <c r="B361" s="108">
        <v>629</v>
      </c>
      <c r="C361" s="109" t="s">
        <v>217</v>
      </c>
      <c r="D361" s="104">
        <v>1443611.6822915601</v>
      </c>
      <c r="E361" s="104">
        <v>331564.060337384</v>
      </c>
      <c r="F361" s="110">
        <v>15812.521195838999</v>
      </c>
      <c r="G361" s="110">
        <v>36957.044504915801</v>
      </c>
      <c r="H361" s="110">
        <f t="shared" si="77"/>
        <v>52769.5657007548</v>
      </c>
      <c r="I361" s="111">
        <v>1059278.05625343</v>
      </c>
      <c r="J361" s="91"/>
      <c r="K361" s="104">
        <v>1360713.6431762199</v>
      </c>
      <c r="L361" s="104">
        <v>311587.69424231403</v>
      </c>
      <c r="M361" s="110">
        <v>19543.2563118527</v>
      </c>
      <c r="N361" s="110">
        <v>45652.2125014954</v>
      </c>
      <c r="O361" s="110">
        <f t="shared" si="78"/>
        <v>65195.468813348096</v>
      </c>
      <c r="P361" s="111">
        <v>983930.48012055794</v>
      </c>
      <c r="Q361" s="91"/>
      <c r="R361" s="104">
        <v>1320601.7711866</v>
      </c>
      <c r="S361" s="104">
        <v>313198.666273946</v>
      </c>
      <c r="T361" s="110">
        <v>24641.514708310599</v>
      </c>
      <c r="U361" s="110">
        <v>51510.706848095098</v>
      </c>
      <c r="V361" s="110">
        <f t="shared" si="79"/>
        <v>76152.221556405697</v>
      </c>
      <c r="W361" s="111">
        <v>931250.88335625001</v>
      </c>
      <c r="X361" s="91"/>
      <c r="Y361" s="104">
        <v>1265677.1302401701</v>
      </c>
      <c r="Z361" s="104">
        <v>313196.389328146</v>
      </c>
      <c r="AA361" s="110">
        <v>25930.412212034</v>
      </c>
      <c r="AB361" s="110">
        <v>59289.1461266029</v>
      </c>
      <c r="AC361" s="110">
        <f t="shared" si="80"/>
        <v>85219.558338636896</v>
      </c>
      <c r="AD361" s="111">
        <v>867261.18257338298</v>
      </c>
      <c r="AE361" s="91"/>
      <c r="AF361" s="104">
        <v>1262402.84159088</v>
      </c>
      <c r="AG361" s="104">
        <v>313194.36767974001</v>
      </c>
      <c r="AH361" s="110">
        <v>27220.006417548298</v>
      </c>
      <c r="AI361" s="110">
        <v>60748.790532115803</v>
      </c>
      <c r="AJ361" s="110">
        <f t="shared" si="81"/>
        <v>87968.796949664102</v>
      </c>
      <c r="AK361" s="111">
        <v>861239.67696147505</v>
      </c>
      <c r="AL361" s="91"/>
      <c r="AM361" s="104">
        <v>1256840.3911011899</v>
      </c>
      <c r="AN361" s="104">
        <v>313194.36767974001</v>
      </c>
      <c r="AO361" s="110">
        <v>28509.154297701702</v>
      </c>
      <c r="AP361" s="110">
        <v>67676.916660291798</v>
      </c>
      <c r="AQ361" s="110">
        <f t="shared" si="82"/>
        <v>96186.070957993506</v>
      </c>
      <c r="AR361" s="111">
        <v>847459.95246345596</v>
      </c>
    </row>
    <row r="362" spans="2:44" customFormat="1" x14ac:dyDescent="0.25">
      <c r="B362" s="108">
        <v>852</v>
      </c>
      <c r="C362" s="109" t="s">
        <v>274</v>
      </c>
      <c r="D362" s="104">
        <v>770627.00179928204</v>
      </c>
      <c r="E362" s="104">
        <v>60517.1163737268</v>
      </c>
      <c r="F362" s="110">
        <v>18071.452795244601</v>
      </c>
      <c r="G362" s="110">
        <v>36957.044504915801</v>
      </c>
      <c r="H362" s="110">
        <f t="shared" si="77"/>
        <v>55028.497300160401</v>
      </c>
      <c r="I362" s="111">
        <v>655081.38812539505</v>
      </c>
      <c r="J362" s="91"/>
      <c r="K362" s="104">
        <v>710925.02507049299</v>
      </c>
      <c r="L362" s="104">
        <v>41401.100576441</v>
      </c>
      <c r="M362" s="110">
        <v>22335.150070688898</v>
      </c>
      <c r="N362" s="110">
        <v>45652.2125014954</v>
      </c>
      <c r="O362" s="110">
        <f t="shared" si="78"/>
        <v>67987.362572184298</v>
      </c>
      <c r="P362" s="111">
        <v>601536.56192186696</v>
      </c>
      <c r="Q362" s="91"/>
      <c r="R362" s="104">
        <v>658326.37512977305</v>
      </c>
      <c r="S362" s="104">
        <v>41615.152724006199</v>
      </c>
      <c r="T362" s="110">
        <v>28161.731095212101</v>
      </c>
      <c r="U362" s="110">
        <v>51510.706848095098</v>
      </c>
      <c r="V362" s="110">
        <f t="shared" si="79"/>
        <v>79672.437943307203</v>
      </c>
      <c r="W362" s="111">
        <v>537038.78446245997</v>
      </c>
      <c r="X362" s="91"/>
      <c r="Y362" s="104">
        <v>618836.04187995405</v>
      </c>
      <c r="Z362" s="104">
        <v>41614.850182975802</v>
      </c>
      <c r="AA362" s="110">
        <v>29634.7568137532</v>
      </c>
      <c r="AB362" s="110">
        <v>59289.1461266029</v>
      </c>
      <c r="AC362" s="110">
        <f t="shared" si="80"/>
        <v>88923.9029403561</v>
      </c>
      <c r="AD362" s="111">
        <v>488297.288756622</v>
      </c>
      <c r="AE362" s="91"/>
      <c r="AF362" s="104">
        <v>605825.19986468996</v>
      </c>
      <c r="AG362" s="104">
        <v>41614.581563673601</v>
      </c>
      <c r="AH362" s="110">
        <v>31108.578762912399</v>
      </c>
      <c r="AI362" s="110">
        <v>60748.790532115803</v>
      </c>
      <c r="AJ362" s="110">
        <f t="shared" si="81"/>
        <v>91857.369295028198</v>
      </c>
      <c r="AK362" s="111">
        <v>472353.249005989</v>
      </c>
      <c r="AL362" s="91"/>
      <c r="AM362" s="104">
        <v>609861.67930611002</v>
      </c>
      <c r="AN362" s="104">
        <v>41614.581563673601</v>
      </c>
      <c r="AO362" s="110">
        <v>32581.8906259449</v>
      </c>
      <c r="AP362" s="110">
        <v>67676.916660291798</v>
      </c>
      <c r="AQ362" s="110">
        <f t="shared" si="82"/>
        <v>100258.8072862367</v>
      </c>
      <c r="AR362" s="111">
        <v>467988.29045620002</v>
      </c>
    </row>
    <row r="363" spans="2:44" customFormat="1" x14ac:dyDescent="0.25">
      <c r="B363" s="108">
        <v>988</v>
      </c>
      <c r="C363" s="109" t="s">
        <v>309</v>
      </c>
      <c r="D363" s="104">
        <v>10952456.0226111</v>
      </c>
      <c r="E363" s="104">
        <v>1158173.72885513</v>
      </c>
      <c r="F363" s="110">
        <v>53084.892586030903</v>
      </c>
      <c r="G363" s="110">
        <v>207436.31431791501</v>
      </c>
      <c r="H363" s="110">
        <f t="shared" si="77"/>
        <v>260521.20690394592</v>
      </c>
      <c r="I363" s="111">
        <v>9533761.0868519694</v>
      </c>
      <c r="J363" s="91"/>
      <c r="K363" s="104">
        <v>10074069.2637456</v>
      </c>
      <c r="L363" s="104">
        <v>1113434.7676025501</v>
      </c>
      <c r="M363" s="110">
        <v>65609.503332648499</v>
      </c>
      <c r="N363" s="110">
        <v>256241.45081484501</v>
      </c>
      <c r="O363" s="110">
        <f t="shared" si="78"/>
        <v>321850.95414749352</v>
      </c>
      <c r="P363" s="111">
        <v>8638783.5419955496</v>
      </c>
      <c r="Q363" s="91"/>
      <c r="R363" s="104">
        <v>9503433.4235343896</v>
      </c>
      <c r="S363" s="104">
        <v>1119191.4528080299</v>
      </c>
      <c r="T363" s="110">
        <v>82725.085092185705</v>
      </c>
      <c r="U363" s="110">
        <v>289124.612631244</v>
      </c>
      <c r="V363" s="110">
        <f t="shared" si="79"/>
        <v>371849.69772342971</v>
      </c>
      <c r="W363" s="111">
        <v>8012392.27300293</v>
      </c>
      <c r="X363" s="91"/>
      <c r="Y363" s="104">
        <v>9079002.5279187001</v>
      </c>
      <c r="Z363" s="104">
        <v>1119183.3163165499</v>
      </c>
      <c r="AA363" s="110">
        <v>87052.098140400005</v>
      </c>
      <c r="AB363" s="110">
        <v>332784.23954931903</v>
      </c>
      <c r="AC363" s="110">
        <f t="shared" si="80"/>
        <v>419836.33768971905</v>
      </c>
      <c r="AD363" s="111">
        <v>7539982.8739124304</v>
      </c>
      <c r="AE363" s="91"/>
      <c r="AF363" s="104">
        <v>8794711.6479591001</v>
      </c>
      <c r="AG363" s="104">
        <v>1119176.0921107701</v>
      </c>
      <c r="AH363" s="110">
        <v>91381.450116055203</v>
      </c>
      <c r="AI363" s="110">
        <v>340977.082341553</v>
      </c>
      <c r="AJ363" s="110">
        <f t="shared" si="81"/>
        <v>432358.53245760821</v>
      </c>
      <c r="AK363" s="111">
        <v>7243177.0233907299</v>
      </c>
      <c r="AL363" s="91"/>
      <c r="AM363" s="104">
        <v>8534354.14546239</v>
      </c>
      <c r="AN363" s="104">
        <v>1119176.0921107701</v>
      </c>
      <c r="AO363" s="110">
        <v>95709.303713713001</v>
      </c>
      <c r="AP363" s="110">
        <v>379863.98383518599</v>
      </c>
      <c r="AQ363" s="110">
        <f t="shared" si="82"/>
        <v>475573.28754889901</v>
      </c>
      <c r="AR363" s="111">
        <v>6939604.7658027299</v>
      </c>
    </row>
    <row r="364" spans="2:44" customFormat="1" x14ac:dyDescent="0.25">
      <c r="B364" s="108">
        <v>457</v>
      </c>
      <c r="C364" s="109" t="s">
        <v>169</v>
      </c>
      <c r="D364" s="104">
        <v>1218491.9904161401</v>
      </c>
      <c r="E364" s="104">
        <v>325333.11139339599</v>
      </c>
      <c r="F364" s="110">
        <v>14683.0553961362</v>
      </c>
      <c r="G364" s="110">
        <v>25035.4172452655</v>
      </c>
      <c r="H364" s="110">
        <f t="shared" si="77"/>
        <v>39718.472641401699</v>
      </c>
      <c r="I364" s="111">
        <v>853440.40638134605</v>
      </c>
      <c r="J364" s="91"/>
      <c r="K364" s="104">
        <v>1256877.79363319</v>
      </c>
      <c r="L364" s="104">
        <v>418600.63164768199</v>
      </c>
      <c r="M364" s="110">
        <v>18147.3094324347</v>
      </c>
      <c r="N364" s="110">
        <v>30925.6923397227</v>
      </c>
      <c r="O364" s="110">
        <f t="shared" si="78"/>
        <v>49073.001772157397</v>
      </c>
      <c r="P364" s="111">
        <v>789204.16021334997</v>
      </c>
      <c r="Q364" s="91"/>
      <c r="R364" s="104">
        <v>1214304.09684199</v>
      </c>
      <c r="S364" s="104">
        <v>420764.88242673699</v>
      </c>
      <c r="T364" s="110">
        <v>22881.4065148599</v>
      </c>
      <c r="U364" s="110">
        <v>34894.349800322503</v>
      </c>
      <c r="V364" s="110">
        <f t="shared" si="79"/>
        <v>57775.7563151824</v>
      </c>
      <c r="W364" s="111">
        <v>735763.45810006605</v>
      </c>
      <c r="X364" s="91"/>
      <c r="Y364" s="104">
        <v>1186834.2679550599</v>
      </c>
      <c r="Z364" s="104">
        <v>420761.823477467</v>
      </c>
      <c r="AA364" s="110">
        <v>24078.2399111745</v>
      </c>
      <c r="AB364" s="110">
        <v>40163.615118021298</v>
      </c>
      <c r="AC364" s="110">
        <f t="shared" si="80"/>
        <v>64241.855029195794</v>
      </c>
      <c r="AD364" s="111">
        <v>701830.58944840101</v>
      </c>
      <c r="AE364" s="91"/>
      <c r="AF364" s="104">
        <v>1174921.5946834499</v>
      </c>
      <c r="AG364" s="104">
        <v>420759.10750595899</v>
      </c>
      <c r="AH364" s="110">
        <v>25275.720244866301</v>
      </c>
      <c r="AI364" s="110">
        <v>41152.4064894978</v>
      </c>
      <c r="AJ364" s="110">
        <f t="shared" si="81"/>
        <v>66428.126734364108</v>
      </c>
      <c r="AK364" s="111">
        <v>687734.36044313095</v>
      </c>
      <c r="AL364" s="91"/>
      <c r="AM364" s="104">
        <v>1150361.1043346699</v>
      </c>
      <c r="AN364" s="104">
        <v>420759.10750595899</v>
      </c>
      <c r="AO364" s="110">
        <v>26472.786133580201</v>
      </c>
      <c r="AP364" s="110">
        <v>45845.653221487999</v>
      </c>
      <c r="AQ364" s="110">
        <f t="shared" si="82"/>
        <v>72318.4393550682</v>
      </c>
      <c r="AR364" s="111">
        <v>657283.55747364205</v>
      </c>
    </row>
    <row r="365" spans="2:44" customFormat="1" x14ac:dyDescent="0.25">
      <c r="B365" s="108">
        <v>870</v>
      </c>
      <c r="C365" s="109" t="s">
        <v>282</v>
      </c>
      <c r="D365" s="104">
        <v>2067224.0905230099</v>
      </c>
      <c r="E365" s="104">
        <v>89836.444975961</v>
      </c>
      <c r="F365" s="110">
        <v>33883.9739910836</v>
      </c>
      <c r="G365" s="110">
        <v>82259.228091586803</v>
      </c>
      <c r="H365" s="110">
        <f t="shared" si="77"/>
        <v>116143.20208267041</v>
      </c>
      <c r="I365" s="111">
        <v>1861244.44346438</v>
      </c>
      <c r="J365" s="91"/>
      <c r="K365" s="104">
        <v>1962864.76412465</v>
      </c>
      <c r="L365" s="104">
        <v>86211.674165580305</v>
      </c>
      <c r="M365" s="110">
        <v>41878.406382541601</v>
      </c>
      <c r="N365" s="110">
        <v>101612.989116232</v>
      </c>
      <c r="O365" s="110">
        <f t="shared" si="78"/>
        <v>143491.39549877361</v>
      </c>
      <c r="P365" s="111">
        <v>1733161.6944603</v>
      </c>
      <c r="Q365" s="91"/>
      <c r="R365" s="104">
        <v>1877565.02685196</v>
      </c>
      <c r="S365" s="104">
        <v>86657.406132687203</v>
      </c>
      <c r="T365" s="110">
        <v>52803.245803522797</v>
      </c>
      <c r="U365" s="110">
        <v>114652.863629631</v>
      </c>
      <c r="V365" s="110">
        <f t="shared" si="79"/>
        <v>167456.10943315379</v>
      </c>
      <c r="W365" s="111">
        <v>1623451.5112861199</v>
      </c>
      <c r="X365" s="91"/>
      <c r="Y365" s="104">
        <v>1814430.1462795599</v>
      </c>
      <c r="Z365" s="104">
        <v>86656.776135697597</v>
      </c>
      <c r="AA365" s="110">
        <v>55565.169025787203</v>
      </c>
      <c r="AB365" s="110">
        <v>131966.16395921301</v>
      </c>
      <c r="AC365" s="110">
        <f t="shared" si="80"/>
        <v>187531.33298500022</v>
      </c>
      <c r="AD365" s="111">
        <v>1540242.0371588599</v>
      </c>
      <c r="AE365" s="91"/>
      <c r="AF365" s="104">
        <v>1782041.4289217801</v>
      </c>
      <c r="AG365" s="104">
        <v>86656.216775694207</v>
      </c>
      <c r="AH365" s="110">
        <v>58328.585180460701</v>
      </c>
      <c r="AI365" s="110">
        <v>135215.049894064</v>
      </c>
      <c r="AJ365" s="110">
        <f t="shared" si="81"/>
        <v>193543.6350745247</v>
      </c>
      <c r="AK365" s="111">
        <v>1501841.5770715701</v>
      </c>
      <c r="AL365" s="91"/>
      <c r="AM365" s="104">
        <v>1751973.2804397501</v>
      </c>
      <c r="AN365" s="104">
        <v>86656.216775694207</v>
      </c>
      <c r="AO365" s="110">
        <v>61091.044923646601</v>
      </c>
      <c r="AP365" s="110">
        <v>150635.717727746</v>
      </c>
      <c r="AQ365" s="110">
        <f t="shared" si="82"/>
        <v>211726.76265139261</v>
      </c>
      <c r="AR365" s="111">
        <v>1453590.3010126699</v>
      </c>
    </row>
    <row r="366" spans="2:44" customFormat="1" x14ac:dyDescent="0.25">
      <c r="B366" s="108">
        <v>668</v>
      </c>
      <c r="C366" s="109" t="s">
        <v>224</v>
      </c>
      <c r="D366" s="104">
        <v>1664502.14984789</v>
      </c>
      <c r="E366" s="104">
        <v>154186.14907408401</v>
      </c>
      <c r="F366" s="110">
        <v>10165.192197325099</v>
      </c>
      <c r="G366" s="110">
        <v>34572.719052985798</v>
      </c>
      <c r="H366" s="110">
        <f t="shared" si="77"/>
        <v>44737.911250310899</v>
      </c>
      <c r="I366" s="111">
        <v>1465578.0895234901</v>
      </c>
      <c r="J366" s="91"/>
      <c r="K366" s="104">
        <v>1591256.33853609</v>
      </c>
      <c r="L366" s="104">
        <v>193602.09145561</v>
      </c>
      <c r="M366" s="110">
        <v>12563.521914762499</v>
      </c>
      <c r="N366" s="110">
        <v>42706.908469140901</v>
      </c>
      <c r="O366" s="110">
        <f t="shared" si="78"/>
        <v>55270.430383903396</v>
      </c>
      <c r="P366" s="111">
        <v>1342383.81669657</v>
      </c>
      <c r="Q366" s="91"/>
      <c r="R366" s="104">
        <v>1539590.56174594</v>
      </c>
      <c r="S366" s="104">
        <v>194603.05381825601</v>
      </c>
      <c r="T366" s="110">
        <v>15840.9737410568</v>
      </c>
      <c r="U366" s="110">
        <v>48187.435438540597</v>
      </c>
      <c r="V366" s="110">
        <f t="shared" si="79"/>
        <v>64028.409179597395</v>
      </c>
      <c r="W366" s="111">
        <v>1280959.09874809</v>
      </c>
      <c r="X366" s="91"/>
      <c r="Y366" s="104">
        <v>1466802.2572999699</v>
      </c>
      <c r="Z366" s="104">
        <v>194601.63905933901</v>
      </c>
      <c r="AA366" s="110">
        <v>16669.550707736202</v>
      </c>
      <c r="AB366" s="110">
        <v>55464.0399248865</v>
      </c>
      <c r="AC366" s="110">
        <f t="shared" si="80"/>
        <v>72133.590632622698</v>
      </c>
      <c r="AD366" s="111">
        <v>1200067.02760801</v>
      </c>
      <c r="AE366" s="91"/>
      <c r="AF366" s="104">
        <v>1420454.6155375</v>
      </c>
      <c r="AG366" s="104">
        <v>194600.38292706301</v>
      </c>
      <c r="AH366" s="110">
        <v>17498.575554138199</v>
      </c>
      <c r="AI366" s="110">
        <v>56829.513723592201</v>
      </c>
      <c r="AJ366" s="110">
        <f t="shared" si="81"/>
        <v>74328.089277730396</v>
      </c>
      <c r="AK366" s="111">
        <v>1151526.14333271</v>
      </c>
      <c r="AL366" s="91"/>
      <c r="AM366" s="104">
        <v>1364326.5242238599</v>
      </c>
      <c r="AN366" s="104">
        <v>194600.38292706301</v>
      </c>
      <c r="AO366" s="110">
        <v>18327.313477094001</v>
      </c>
      <c r="AP366" s="110">
        <v>63310.663972531001</v>
      </c>
      <c r="AQ366" s="110">
        <f t="shared" si="82"/>
        <v>81637.977449625003</v>
      </c>
      <c r="AR366" s="111">
        <v>1088088.1638471701</v>
      </c>
    </row>
    <row r="367" spans="2:44" customFormat="1" x14ac:dyDescent="0.25">
      <c r="B367" s="108">
        <v>1701</v>
      </c>
      <c r="C367" s="109" t="s">
        <v>340</v>
      </c>
      <c r="D367" s="104">
        <v>3357514.5053704102</v>
      </c>
      <c r="E367" s="104">
        <v>321860.95415940997</v>
      </c>
      <c r="F367" s="110">
        <v>22589.315994055702</v>
      </c>
      <c r="G367" s="110">
        <v>53647.322668426197</v>
      </c>
      <c r="H367" s="110">
        <f t="shared" si="77"/>
        <v>76236.638662481899</v>
      </c>
      <c r="I367" s="111">
        <v>2959416.9125485201</v>
      </c>
      <c r="J367" s="91"/>
      <c r="K367" s="104">
        <v>3081683.6710544601</v>
      </c>
      <c r="L367" s="104">
        <v>292549.82709036401</v>
      </c>
      <c r="M367" s="110">
        <v>27918.937588361099</v>
      </c>
      <c r="N367" s="110">
        <v>66269.340727977295</v>
      </c>
      <c r="O367" s="110">
        <f t="shared" si="78"/>
        <v>94188.278316338401</v>
      </c>
      <c r="P367" s="111">
        <v>2694945.5656477599</v>
      </c>
      <c r="Q367" s="91"/>
      <c r="R367" s="104">
        <v>2920820.69878873</v>
      </c>
      <c r="S367" s="104">
        <v>294062.36945968802</v>
      </c>
      <c r="T367" s="110">
        <v>35202.163869015203</v>
      </c>
      <c r="U367" s="110">
        <v>74773.606714976806</v>
      </c>
      <c r="V367" s="110">
        <f t="shared" si="79"/>
        <v>109975.77058399201</v>
      </c>
      <c r="W367" s="111">
        <v>2516782.5587450499</v>
      </c>
      <c r="X367" s="91"/>
      <c r="Y367" s="104">
        <v>2756131.4956183801</v>
      </c>
      <c r="Z367" s="104">
        <v>294060.23163424601</v>
      </c>
      <c r="AA367" s="110">
        <v>37043.446017191498</v>
      </c>
      <c r="AB367" s="110">
        <v>86064.889538617106</v>
      </c>
      <c r="AC367" s="110">
        <f t="shared" si="80"/>
        <v>123108.3355558086</v>
      </c>
      <c r="AD367" s="111">
        <v>2338962.92842833</v>
      </c>
      <c r="AE367" s="91"/>
      <c r="AF367" s="104">
        <v>2700025.2950096298</v>
      </c>
      <c r="AG367" s="104">
        <v>294058.33350764302</v>
      </c>
      <c r="AH367" s="110">
        <v>38885.723453640501</v>
      </c>
      <c r="AI367" s="110">
        <v>88183.728191781003</v>
      </c>
      <c r="AJ367" s="110">
        <f t="shared" si="81"/>
        <v>127069.4516454215</v>
      </c>
      <c r="AK367" s="111">
        <v>2278897.50985657</v>
      </c>
      <c r="AL367" s="91"/>
      <c r="AM367" s="104">
        <v>2609434.4286739598</v>
      </c>
      <c r="AN367" s="104">
        <v>294058.33350764302</v>
      </c>
      <c r="AO367" s="110">
        <v>40727.363282431099</v>
      </c>
      <c r="AP367" s="110">
        <v>98240.685474617101</v>
      </c>
      <c r="AQ367" s="110">
        <f t="shared" si="82"/>
        <v>138968.04875704821</v>
      </c>
      <c r="AR367" s="111">
        <v>2176408.0464092698</v>
      </c>
    </row>
    <row r="368" spans="2:44" customFormat="1" x14ac:dyDescent="0.25">
      <c r="B368" s="108">
        <v>293</v>
      </c>
      <c r="C368" s="109" t="s">
        <v>104</v>
      </c>
      <c r="D368" s="104">
        <v>3220214.4741468402</v>
      </c>
      <c r="E368" s="104">
        <v>494620.25608562201</v>
      </c>
      <c r="F368" s="110">
        <v>54214.3583857337</v>
      </c>
      <c r="G368" s="110">
        <v>84643.5535435169</v>
      </c>
      <c r="H368" s="110">
        <f t="shared" si="77"/>
        <v>138857.91192925061</v>
      </c>
      <c r="I368" s="111">
        <v>2586736.3061319701</v>
      </c>
      <c r="J368" s="91"/>
      <c r="K368" s="104">
        <v>3112464.1599130402</v>
      </c>
      <c r="L368" s="104">
        <v>546193.33440240298</v>
      </c>
      <c r="M368" s="110">
        <v>67005.4502120666</v>
      </c>
      <c r="N368" s="110">
        <v>104558.293148586</v>
      </c>
      <c r="O368" s="110">
        <f t="shared" si="78"/>
        <v>171563.74336065259</v>
      </c>
      <c r="P368" s="111">
        <v>2394707.0821499801</v>
      </c>
      <c r="Q368" s="91"/>
      <c r="R368" s="104">
        <v>2979394.5094583901</v>
      </c>
      <c r="S368" s="104">
        <v>549017.26551985496</v>
      </c>
      <c r="T368" s="110">
        <v>84485.1932856364</v>
      </c>
      <c r="U368" s="110">
        <v>117976.135039186</v>
      </c>
      <c r="V368" s="110">
        <f t="shared" si="79"/>
        <v>202461.32832482242</v>
      </c>
      <c r="W368" s="111">
        <v>2227915.9156137099</v>
      </c>
      <c r="X368" s="91"/>
      <c r="Y368" s="104">
        <v>2907919.4952692599</v>
      </c>
      <c r="Z368" s="104">
        <v>549013.27417924197</v>
      </c>
      <c r="AA368" s="110">
        <v>88904.270441259505</v>
      </c>
      <c r="AB368" s="110">
        <v>135791.27016092901</v>
      </c>
      <c r="AC368" s="110">
        <f t="shared" si="80"/>
        <v>224695.5406021885</v>
      </c>
      <c r="AD368" s="111">
        <v>2134210.6804878302</v>
      </c>
      <c r="AE368" s="91"/>
      <c r="AF368" s="104">
        <v>2871239.3795910701</v>
      </c>
      <c r="AG368" s="104">
        <v>549009.73035865906</v>
      </c>
      <c r="AH368" s="110">
        <v>93325.7362887372</v>
      </c>
      <c r="AI368" s="110">
        <v>139134.326702588</v>
      </c>
      <c r="AJ368" s="110">
        <f t="shared" si="81"/>
        <v>232460.06299132522</v>
      </c>
      <c r="AK368" s="111">
        <v>2089769.58624108</v>
      </c>
      <c r="AL368" s="91"/>
      <c r="AM368" s="104">
        <v>2836449.41235644</v>
      </c>
      <c r="AN368" s="104">
        <v>549009.73035865906</v>
      </c>
      <c r="AO368" s="110">
        <v>97745.671877834597</v>
      </c>
      <c r="AP368" s="110">
        <v>155001.97041550701</v>
      </c>
      <c r="AQ368" s="110">
        <f t="shared" si="82"/>
        <v>252747.6422933416</v>
      </c>
      <c r="AR368" s="111">
        <v>2034692.0397044399</v>
      </c>
    </row>
    <row r="369" spans="2:44" customFormat="1" x14ac:dyDescent="0.25">
      <c r="B369" s="108">
        <v>1783</v>
      </c>
      <c r="C369" s="109" t="s">
        <v>364</v>
      </c>
      <c r="D369" s="104">
        <v>7934772.6070769904</v>
      </c>
      <c r="E369" s="104">
        <v>543810.76667042403</v>
      </c>
      <c r="F369" s="110">
        <v>127629.63536641499</v>
      </c>
      <c r="G369" s="110">
        <v>216973.61612563499</v>
      </c>
      <c r="H369" s="110">
        <f t="shared" si="77"/>
        <v>344603.25149205001</v>
      </c>
      <c r="I369" s="111">
        <v>7046358.5889145099</v>
      </c>
      <c r="J369" s="91"/>
      <c r="K369" s="104">
        <v>7445747.2791939396</v>
      </c>
      <c r="L369" s="104">
        <v>451478.26728559303</v>
      </c>
      <c r="M369" s="110">
        <v>157741.99737423999</v>
      </c>
      <c r="N369" s="110">
        <v>268022.66694426403</v>
      </c>
      <c r="O369" s="110">
        <f t="shared" si="78"/>
        <v>425764.66431850404</v>
      </c>
      <c r="P369" s="111">
        <v>6568504.3475898402</v>
      </c>
      <c r="Q369" s="91"/>
      <c r="R369" s="104">
        <v>7148708.7246129299</v>
      </c>
      <c r="S369" s="104">
        <v>453812.502157273</v>
      </c>
      <c r="T369" s="110">
        <v>198892.22585993601</v>
      </c>
      <c r="U369" s="110">
        <v>302417.69826946198</v>
      </c>
      <c r="V369" s="110">
        <f t="shared" si="79"/>
        <v>501309.92412939796</v>
      </c>
      <c r="W369" s="111">
        <v>6193586.2983262604</v>
      </c>
      <c r="X369" s="91"/>
      <c r="Y369" s="104">
        <v>6912791.3558679298</v>
      </c>
      <c r="Z369" s="104">
        <v>453809.20295270398</v>
      </c>
      <c r="AA369" s="110">
        <v>209295.46999713199</v>
      </c>
      <c r="AB369" s="110">
        <v>348084.66435618501</v>
      </c>
      <c r="AC369" s="110">
        <f t="shared" si="80"/>
        <v>557380.13435331697</v>
      </c>
      <c r="AD369" s="111">
        <v>5901602.0185619099</v>
      </c>
      <c r="AE369" s="91"/>
      <c r="AF369" s="104">
        <v>6812095.6011970798</v>
      </c>
      <c r="AG369" s="104">
        <v>453806.27366397902</v>
      </c>
      <c r="AH369" s="110">
        <v>219704.33751306901</v>
      </c>
      <c r="AI369" s="110">
        <v>356654.18957564799</v>
      </c>
      <c r="AJ369" s="110">
        <f t="shared" si="81"/>
        <v>576358.52708871698</v>
      </c>
      <c r="AK369" s="111">
        <v>5781930.8004443897</v>
      </c>
      <c r="AL369" s="91"/>
      <c r="AM369" s="104">
        <v>6719435.1788189104</v>
      </c>
      <c r="AN369" s="104">
        <v>453806.27366397902</v>
      </c>
      <c r="AO369" s="110">
        <v>230109.60254573601</v>
      </c>
      <c r="AP369" s="110">
        <v>397328.99458622898</v>
      </c>
      <c r="AQ369" s="110">
        <f t="shared" si="82"/>
        <v>627438.59713196498</v>
      </c>
      <c r="AR369" s="111">
        <v>5638190.3080229601</v>
      </c>
    </row>
    <row r="370" spans="2:44" customFormat="1" x14ac:dyDescent="0.25">
      <c r="B370" s="108">
        <v>98</v>
      </c>
      <c r="C370" s="109" t="s">
        <v>42</v>
      </c>
      <c r="D370" s="104">
        <v>5527160.7119451398</v>
      </c>
      <c r="E370" s="104">
        <v>630957.198338905</v>
      </c>
      <c r="F370" s="110">
        <v>32754.508191380799</v>
      </c>
      <c r="G370" s="110">
        <v>70337.600831936506</v>
      </c>
      <c r="H370" s="110">
        <f t="shared" si="77"/>
        <v>103092.1090233173</v>
      </c>
      <c r="I370" s="111">
        <v>4793111.4045829196</v>
      </c>
      <c r="J370" s="91"/>
      <c r="K370" s="104">
        <v>5151006.8691130402</v>
      </c>
      <c r="L370" s="104">
        <v>588690.53293191199</v>
      </c>
      <c r="M370" s="110">
        <v>40482.459503123602</v>
      </c>
      <c r="N370" s="110">
        <v>86886.468954459095</v>
      </c>
      <c r="O370" s="110">
        <f t="shared" si="78"/>
        <v>127368.92845758269</v>
      </c>
      <c r="P370" s="111">
        <v>4434947.4077235404</v>
      </c>
      <c r="Q370" s="91"/>
      <c r="R370" s="104">
        <v>4827459.9116388801</v>
      </c>
      <c r="S370" s="104">
        <v>591734.18324726203</v>
      </c>
      <c r="T370" s="110">
        <v>51043.137610072001</v>
      </c>
      <c r="U370" s="110">
        <v>98036.506581858499</v>
      </c>
      <c r="V370" s="110">
        <f t="shared" si="79"/>
        <v>149079.64419193051</v>
      </c>
      <c r="W370" s="111">
        <v>4086646.0841996898</v>
      </c>
      <c r="X370" s="91"/>
      <c r="Y370" s="104">
        <v>4591336.7994381199</v>
      </c>
      <c r="Z370" s="104">
        <v>591729.88135581696</v>
      </c>
      <c r="AA370" s="110">
        <v>53712.996724927601</v>
      </c>
      <c r="AB370" s="110">
        <v>112840.632950631</v>
      </c>
      <c r="AC370" s="110">
        <f t="shared" si="80"/>
        <v>166553.62967555859</v>
      </c>
      <c r="AD370" s="111">
        <v>3833053.2884067502</v>
      </c>
      <c r="AE370" s="91"/>
      <c r="AF370" s="104">
        <v>4433972.3088037698</v>
      </c>
      <c r="AG370" s="104">
        <v>591726.061804211</v>
      </c>
      <c r="AH370" s="110">
        <v>56384.299007778704</v>
      </c>
      <c r="AI370" s="110">
        <v>115618.665851446</v>
      </c>
      <c r="AJ370" s="110">
        <f t="shared" si="81"/>
        <v>172002.96485922471</v>
      </c>
      <c r="AK370" s="111">
        <v>3670243.2821403402</v>
      </c>
      <c r="AL370" s="91"/>
      <c r="AM370" s="104">
        <v>4364731.9100985304</v>
      </c>
      <c r="AN370" s="104">
        <v>591726.061804211</v>
      </c>
      <c r="AO370" s="110">
        <v>59054.6767595251</v>
      </c>
      <c r="AP370" s="110">
        <v>128804.454288942</v>
      </c>
      <c r="AQ370" s="110">
        <f t="shared" si="82"/>
        <v>187859.1310484671</v>
      </c>
      <c r="AR370" s="111">
        <v>3585146.7172458498</v>
      </c>
    </row>
    <row r="371" spans="2:44" customFormat="1" x14ac:dyDescent="0.25">
      <c r="B371" s="108">
        <v>614</v>
      </c>
      <c r="C371" s="109" t="s">
        <v>211</v>
      </c>
      <c r="D371" s="104">
        <v>83566.864925543006</v>
      </c>
      <c r="E371" s="104">
        <v>49621.115135179702</v>
      </c>
      <c r="F371" s="110">
        <v>11294.6579970279</v>
      </c>
      <c r="G371" s="110">
        <v>22651.091793335501</v>
      </c>
      <c r="H371" s="110">
        <f t="shared" si="77"/>
        <v>33945.749790363399</v>
      </c>
      <c r="I371" s="111">
        <v>0</v>
      </c>
      <c r="J371" s="91"/>
      <c r="K371" s="104">
        <v>75625.422452022205</v>
      </c>
      <c r="L371" s="104">
        <v>33685.565350473502</v>
      </c>
      <c r="M371" s="110">
        <v>13959.4687941805</v>
      </c>
      <c r="N371" s="110">
        <v>27980.388307368201</v>
      </c>
      <c r="O371" s="110">
        <f t="shared" si="78"/>
        <v>41939.857101548703</v>
      </c>
      <c r="P371" s="111">
        <v>0</v>
      </c>
      <c r="Q371" s="91"/>
      <c r="R371" s="104">
        <v>83031.886930035107</v>
      </c>
      <c r="S371" s="104">
        <v>33859.726604759497</v>
      </c>
      <c r="T371" s="110">
        <v>17601.081934507602</v>
      </c>
      <c r="U371" s="110">
        <v>31571.078390768002</v>
      </c>
      <c r="V371" s="110">
        <f t="shared" si="79"/>
        <v>49172.160325275603</v>
      </c>
      <c r="W371" s="111">
        <v>0</v>
      </c>
      <c r="X371" s="91"/>
      <c r="Y371" s="104">
        <v>88719.712370367197</v>
      </c>
      <c r="Z371" s="104">
        <v>33859.480445466499</v>
      </c>
      <c r="AA371" s="110">
        <v>18521.723008595702</v>
      </c>
      <c r="AB371" s="110">
        <v>36338.508916305</v>
      </c>
      <c r="AC371" s="110">
        <f t="shared" si="80"/>
        <v>54860.231924900698</v>
      </c>
      <c r="AD371" s="111">
        <v>0</v>
      </c>
      <c r="AE371" s="91"/>
      <c r="AF371" s="104">
        <v>90535.253294021401</v>
      </c>
      <c r="AG371" s="104">
        <v>33859.261886226901</v>
      </c>
      <c r="AH371" s="110">
        <v>19442.861726820302</v>
      </c>
      <c r="AI371" s="110">
        <v>37233.129680974198</v>
      </c>
      <c r="AJ371" s="110">
        <f t="shared" si="81"/>
        <v>56675.9914077945</v>
      </c>
      <c r="AK371" s="111">
        <v>0</v>
      </c>
      <c r="AL371" s="91"/>
      <c r="AM371" s="104">
        <v>95702.344061169701</v>
      </c>
      <c r="AN371" s="104">
        <v>33859.261886226901</v>
      </c>
      <c r="AO371" s="110">
        <v>20363.681641215499</v>
      </c>
      <c r="AP371" s="110">
        <v>41479.400533727203</v>
      </c>
      <c r="AQ371" s="110">
        <f t="shared" si="82"/>
        <v>61843.082174942698</v>
      </c>
      <c r="AR371" s="111">
        <v>0</v>
      </c>
    </row>
    <row r="372" spans="2:44" customFormat="1" x14ac:dyDescent="0.25">
      <c r="B372" s="108">
        <v>189</v>
      </c>
      <c r="C372" s="109" t="s">
        <v>67</v>
      </c>
      <c r="D372" s="104">
        <v>2597417.8395257602</v>
      </c>
      <c r="E372" s="104">
        <v>120302.566619598</v>
      </c>
      <c r="F372" s="110">
        <v>22589.315994055702</v>
      </c>
      <c r="G372" s="110">
        <v>30996.2308750907</v>
      </c>
      <c r="H372" s="110">
        <f t="shared" si="77"/>
        <v>53585.546869146405</v>
      </c>
      <c r="I372" s="111">
        <v>2423529.7260370101</v>
      </c>
      <c r="J372" s="91"/>
      <c r="K372" s="104">
        <v>2376128.65944611</v>
      </c>
      <c r="L372" s="104">
        <v>58298.631094132703</v>
      </c>
      <c r="M372" s="110">
        <v>27918.937588361099</v>
      </c>
      <c r="N372" s="110">
        <v>38288.952420609101</v>
      </c>
      <c r="O372" s="110">
        <f t="shared" si="78"/>
        <v>66207.890008970193</v>
      </c>
      <c r="P372" s="111">
        <v>2251622.1383429999</v>
      </c>
      <c r="Q372" s="91"/>
      <c r="R372" s="104">
        <v>2205814.0303739202</v>
      </c>
      <c r="S372" s="104">
        <v>58600.0469263704</v>
      </c>
      <c r="T372" s="110">
        <v>35202.163869015203</v>
      </c>
      <c r="U372" s="110">
        <v>43202.528324208797</v>
      </c>
      <c r="V372" s="110">
        <f t="shared" si="79"/>
        <v>78404.692193224007</v>
      </c>
      <c r="W372" s="111">
        <v>2068809.2912543199</v>
      </c>
      <c r="X372" s="91"/>
      <c r="Y372" s="104">
        <v>2011786.7908501001</v>
      </c>
      <c r="Z372" s="104">
        <v>58599.620905620402</v>
      </c>
      <c r="AA372" s="110">
        <v>37043.446017191498</v>
      </c>
      <c r="AB372" s="110">
        <v>49726.380622312099</v>
      </c>
      <c r="AC372" s="110">
        <f t="shared" si="80"/>
        <v>86769.82663950359</v>
      </c>
      <c r="AD372" s="111">
        <v>1866417.3433049701</v>
      </c>
      <c r="AE372" s="91"/>
      <c r="AF372" s="104">
        <v>1920673.90825512</v>
      </c>
      <c r="AG372" s="104">
        <v>58599.242651482498</v>
      </c>
      <c r="AH372" s="110">
        <v>38885.723453640501</v>
      </c>
      <c r="AI372" s="110">
        <v>50950.598510806798</v>
      </c>
      <c r="AJ372" s="110">
        <f t="shared" si="81"/>
        <v>89836.321964447299</v>
      </c>
      <c r="AK372" s="111">
        <v>1772238.3436391901</v>
      </c>
      <c r="AL372" s="91"/>
      <c r="AM372" s="104">
        <v>1827566.41313378</v>
      </c>
      <c r="AN372" s="104">
        <v>58599.242651482498</v>
      </c>
      <c r="AO372" s="110">
        <v>40727.363282431099</v>
      </c>
      <c r="AP372" s="110">
        <v>56761.284940889898</v>
      </c>
      <c r="AQ372" s="110">
        <f t="shared" si="82"/>
        <v>97488.648223320997</v>
      </c>
      <c r="AR372" s="111">
        <v>1671478.52225898</v>
      </c>
    </row>
    <row r="373" spans="2:44" customFormat="1" x14ac:dyDescent="0.25">
      <c r="B373" s="108">
        <v>296</v>
      </c>
      <c r="C373" s="109" t="s">
        <v>106</v>
      </c>
      <c r="D373" s="104">
        <v>5917387.7886778004</v>
      </c>
      <c r="E373" s="104">
        <v>674126.93323966104</v>
      </c>
      <c r="F373" s="110">
        <v>71156.345381275503</v>
      </c>
      <c r="G373" s="110">
        <v>138290.87621194299</v>
      </c>
      <c r="H373" s="110">
        <f t="shared" si="77"/>
        <v>209447.22159321851</v>
      </c>
      <c r="I373" s="111">
        <v>5033813.6338449204</v>
      </c>
      <c r="J373" s="91"/>
      <c r="K373" s="104">
        <v>5479591.2397459503</v>
      </c>
      <c r="L373" s="104">
        <v>650063.80615127599</v>
      </c>
      <c r="M373" s="110">
        <v>87944.653403337405</v>
      </c>
      <c r="N373" s="110">
        <v>170827.63387656401</v>
      </c>
      <c r="O373" s="110">
        <f t="shared" si="78"/>
        <v>258772.28727990141</v>
      </c>
      <c r="P373" s="111">
        <v>4570755.14631477</v>
      </c>
      <c r="Q373" s="91"/>
      <c r="R373" s="104">
        <v>5198642.9395211404</v>
      </c>
      <c r="S373" s="104">
        <v>653424.76882675197</v>
      </c>
      <c r="T373" s="110">
        <v>110886.816187398</v>
      </c>
      <c r="U373" s="110">
        <v>192749.74175416201</v>
      </c>
      <c r="V373" s="110">
        <f t="shared" si="79"/>
        <v>303636.55794155999</v>
      </c>
      <c r="W373" s="111">
        <v>4241581.6127528204</v>
      </c>
      <c r="X373" s="91"/>
      <c r="Y373" s="104">
        <v>4893778.9806411304</v>
      </c>
      <c r="Z373" s="104">
        <v>653420.01844642498</v>
      </c>
      <c r="AA373" s="110">
        <v>116686.85495415299</v>
      </c>
      <c r="AB373" s="110">
        <v>221856.159699546</v>
      </c>
      <c r="AC373" s="110">
        <f t="shared" si="80"/>
        <v>338543.01465369901</v>
      </c>
      <c r="AD373" s="111">
        <v>3901815.9475409999</v>
      </c>
      <c r="AE373" s="91"/>
      <c r="AF373" s="104">
        <v>4815509.6489728699</v>
      </c>
      <c r="AG373" s="104">
        <v>653415.80069173803</v>
      </c>
      <c r="AH373" s="110">
        <v>122490.02887896801</v>
      </c>
      <c r="AI373" s="110">
        <v>227318.05489436901</v>
      </c>
      <c r="AJ373" s="110">
        <f t="shared" si="81"/>
        <v>349808.08377333701</v>
      </c>
      <c r="AK373" s="111">
        <v>3812285.7645077999</v>
      </c>
      <c r="AL373" s="91"/>
      <c r="AM373" s="104">
        <v>4673570.57778168</v>
      </c>
      <c r="AN373" s="104">
        <v>653415.80069173803</v>
      </c>
      <c r="AO373" s="110">
        <v>128291.194339658</v>
      </c>
      <c r="AP373" s="110">
        <v>253242.65589012401</v>
      </c>
      <c r="AQ373" s="110">
        <f t="shared" si="82"/>
        <v>381533.85022978199</v>
      </c>
      <c r="AR373" s="111">
        <v>3638620.9268601602</v>
      </c>
    </row>
    <row r="374" spans="2:44" customFormat="1" x14ac:dyDescent="0.25">
      <c r="B374" s="108">
        <v>1696</v>
      </c>
      <c r="C374" s="109" t="s">
        <v>337</v>
      </c>
      <c r="D374" s="104">
        <v>811747.40639831603</v>
      </c>
      <c r="E374" s="104">
        <v>85069.212671137793</v>
      </c>
      <c r="F374" s="110">
        <v>18071.452795244601</v>
      </c>
      <c r="G374" s="110">
        <v>29804.068149125698</v>
      </c>
      <c r="H374" s="110">
        <f t="shared" si="77"/>
        <v>47875.520944370299</v>
      </c>
      <c r="I374" s="111">
        <v>678802.67278280796</v>
      </c>
      <c r="J374" s="91"/>
      <c r="K374" s="104">
        <v>751403.56194941897</v>
      </c>
      <c r="L374" s="104">
        <v>55174.093514027198</v>
      </c>
      <c r="M374" s="110">
        <v>22335.150070688898</v>
      </c>
      <c r="N374" s="110">
        <v>36816.3004044318</v>
      </c>
      <c r="O374" s="110">
        <f t="shared" si="78"/>
        <v>59151.450475120699</v>
      </c>
      <c r="P374" s="111">
        <v>637078.01796027098</v>
      </c>
      <c r="Q374" s="91"/>
      <c r="R374" s="104">
        <v>734115.85412051994</v>
      </c>
      <c r="S374" s="104">
        <v>55459.354848682597</v>
      </c>
      <c r="T374" s="110">
        <v>28161.731095212101</v>
      </c>
      <c r="U374" s="110">
        <v>41540.892619431499</v>
      </c>
      <c r="V374" s="110">
        <f t="shared" si="79"/>
        <v>69702.623714643603</v>
      </c>
      <c r="W374" s="111">
        <v>608953.875557194</v>
      </c>
      <c r="X374" s="91"/>
      <c r="Y374" s="104">
        <v>707380.64043413301</v>
      </c>
      <c r="Z374" s="104">
        <v>55458.9516606787</v>
      </c>
      <c r="AA374" s="110">
        <v>29634.7568137532</v>
      </c>
      <c r="AB374" s="110">
        <v>47813.827521453903</v>
      </c>
      <c r="AC374" s="110">
        <f t="shared" si="80"/>
        <v>77448.584335207095</v>
      </c>
      <c r="AD374" s="111">
        <v>574473.10443824704</v>
      </c>
      <c r="AE374" s="91"/>
      <c r="AF374" s="104">
        <v>684701.87252834998</v>
      </c>
      <c r="AG374" s="104">
        <v>55458.593679217003</v>
      </c>
      <c r="AH374" s="110">
        <v>31108.578762912399</v>
      </c>
      <c r="AI374" s="110">
        <v>48990.960106544997</v>
      </c>
      <c r="AJ374" s="110">
        <f t="shared" si="81"/>
        <v>80099.538869457392</v>
      </c>
      <c r="AK374" s="111">
        <v>549143.73997967504</v>
      </c>
      <c r="AL374" s="91"/>
      <c r="AM374" s="104">
        <v>687187.73145345994</v>
      </c>
      <c r="AN374" s="104">
        <v>55458.593679217003</v>
      </c>
      <c r="AO374" s="110">
        <v>32581.8906259449</v>
      </c>
      <c r="AP374" s="110">
        <v>54578.158597009497</v>
      </c>
      <c r="AQ374" s="110">
        <f t="shared" si="82"/>
        <v>87160.049222954403</v>
      </c>
      <c r="AR374" s="111">
        <v>544569.08855128905</v>
      </c>
    </row>
    <row r="375" spans="2:44" customFormat="1" x14ac:dyDescent="0.25">
      <c r="B375" s="108">
        <v>352</v>
      </c>
      <c r="C375" s="109" t="s">
        <v>129</v>
      </c>
      <c r="D375" s="104">
        <v>1602118.1639018799</v>
      </c>
      <c r="E375" s="104">
        <v>96256.916590881199</v>
      </c>
      <c r="F375" s="110">
        <v>24848.247593461299</v>
      </c>
      <c r="G375" s="110">
        <v>47686.5090386011</v>
      </c>
      <c r="H375" s="110">
        <f t="shared" si="77"/>
        <v>72534.756632062403</v>
      </c>
      <c r="I375" s="111">
        <v>1433326.49067893</v>
      </c>
      <c r="J375" s="91"/>
      <c r="K375" s="104">
        <v>1500752.96489639</v>
      </c>
      <c r="L375" s="104">
        <v>69421.483423503494</v>
      </c>
      <c r="M375" s="110">
        <v>30710.8313471972</v>
      </c>
      <c r="N375" s="110">
        <v>58906.080647090901</v>
      </c>
      <c r="O375" s="110">
        <f t="shared" si="78"/>
        <v>89616.911994288093</v>
      </c>
      <c r="P375" s="111">
        <v>1341714.5694786001</v>
      </c>
      <c r="Q375" s="91"/>
      <c r="R375" s="104">
        <v>1455634.1574802001</v>
      </c>
      <c r="S375" s="104">
        <v>69780.406674505502</v>
      </c>
      <c r="T375" s="110">
        <v>38722.380255916702</v>
      </c>
      <c r="U375" s="110">
        <v>66465.428191090497</v>
      </c>
      <c r="V375" s="110">
        <f t="shared" si="79"/>
        <v>105187.80844700721</v>
      </c>
      <c r="W375" s="111">
        <v>1280665.9423586901</v>
      </c>
      <c r="X375" s="91"/>
      <c r="Y375" s="104">
        <v>1420222.5402794799</v>
      </c>
      <c r="Z375" s="104">
        <v>69779.899372843705</v>
      </c>
      <c r="AA375" s="110">
        <v>40747.7906189106</v>
      </c>
      <c r="AB375" s="110">
        <v>76502.124034326305</v>
      </c>
      <c r="AC375" s="110">
        <f t="shared" si="80"/>
        <v>117249.9146532369</v>
      </c>
      <c r="AD375" s="111">
        <v>1233192.7262534001</v>
      </c>
      <c r="AE375" s="91"/>
      <c r="AF375" s="104">
        <v>1390283.50232481</v>
      </c>
      <c r="AG375" s="104">
        <v>69779.448951232203</v>
      </c>
      <c r="AH375" s="110">
        <v>42774.295799004503</v>
      </c>
      <c r="AI375" s="110">
        <v>78385.536170471998</v>
      </c>
      <c r="AJ375" s="110">
        <f t="shared" si="81"/>
        <v>121159.83196947651</v>
      </c>
      <c r="AK375" s="111">
        <v>1199344.2214041001</v>
      </c>
      <c r="AL375" s="91"/>
      <c r="AM375" s="104">
        <v>1373508.9849826701</v>
      </c>
      <c r="AN375" s="104">
        <v>69779.448951232203</v>
      </c>
      <c r="AO375" s="110">
        <v>44800.099610674202</v>
      </c>
      <c r="AP375" s="110">
        <v>87325.053755215195</v>
      </c>
      <c r="AQ375" s="110">
        <f t="shared" si="82"/>
        <v>132125.15336588939</v>
      </c>
      <c r="AR375" s="111">
        <v>1171604.3826655401</v>
      </c>
    </row>
    <row r="376" spans="2:44" customFormat="1" x14ac:dyDescent="0.25">
      <c r="B376" s="108">
        <v>53</v>
      </c>
      <c r="C376" s="109" t="s">
        <v>24</v>
      </c>
      <c r="D376" s="104">
        <v>2235891.7710199198</v>
      </c>
      <c r="E376" s="104">
        <v>357847.83462264203</v>
      </c>
      <c r="F376" s="110">
        <v>27107.179192866799</v>
      </c>
      <c r="G376" s="110">
        <v>48878.671764566097</v>
      </c>
      <c r="H376" s="110">
        <f t="shared" si="77"/>
        <v>75985.850957432893</v>
      </c>
      <c r="I376" s="111">
        <v>1802058.0854398501</v>
      </c>
      <c r="J376" s="91"/>
      <c r="K376" s="104">
        <v>2121181.36995224</v>
      </c>
      <c r="L376" s="104">
        <v>343065.17798754701</v>
      </c>
      <c r="M376" s="110">
        <v>33502.7251060333</v>
      </c>
      <c r="N376" s="110">
        <v>60378.732663268202</v>
      </c>
      <c r="O376" s="110">
        <f t="shared" si="78"/>
        <v>93881.457769301502</v>
      </c>
      <c r="P376" s="111">
        <v>1684234.7341954</v>
      </c>
      <c r="Q376" s="91"/>
      <c r="R376" s="104">
        <v>2048059.05669852</v>
      </c>
      <c r="S376" s="104">
        <v>344838.89504049002</v>
      </c>
      <c r="T376" s="110">
        <v>42242.5966428182</v>
      </c>
      <c r="U376" s="110">
        <v>68127.063895867701</v>
      </c>
      <c r="V376" s="110">
        <f t="shared" si="79"/>
        <v>110369.6605386859</v>
      </c>
      <c r="W376" s="111">
        <v>1592850.5011193401</v>
      </c>
      <c r="X376" s="91"/>
      <c r="Y376" s="104">
        <v>1945409.9917146999</v>
      </c>
      <c r="Z376" s="104">
        <v>344836.38807108602</v>
      </c>
      <c r="AA376" s="110">
        <v>44452.135220629803</v>
      </c>
      <c r="AB376" s="110">
        <v>78414.677135184407</v>
      </c>
      <c r="AC376" s="110">
        <f t="shared" si="80"/>
        <v>122866.81235581421</v>
      </c>
      <c r="AD376" s="111">
        <v>1477706.7912878001</v>
      </c>
      <c r="AE376" s="91"/>
      <c r="AF376" s="104">
        <v>1910427.6099734199</v>
      </c>
      <c r="AG376" s="104">
        <v>344834.16218995099</v>
      </c>
      <c r="AH376" s="110">
        <v>46662.8681443686</v>
      </c>
      <c r="AI376" s="110">
        <v>80345.174574733799</v>
      </c>
      <c r="AJ376" s="110">
        <f t="shared" si="81"/>
        <v>127008.04271910241</v>
      </c>
      <c r="AK376" s="111">
        <v>1438585.40506437</v>
      </c>
      <c r="AL376" s="91"/>
      <c r="AM376" s="104">
        <v>1875050.47367165</v>
      </c>
      <c r="AN376" s="104">
        <v>344834.16218995099</v>
      </c>
      <c r="AO376" s="110">
        <v>48872.835938917298</v>
      </c>
      <c r="AP376" s="110">
        <v>89508.180099095596</v>
      </c>
      <c r="AQ376" s="110">
        <f t="shared" si="82"/>
        <v>138381.01603801289</v>
      </c>
      <c r="AR376" s="111">
        <v>1391835.2954436799</v>
      </c>
    </row>
    <row r="377" spans="2:44" customFormat="1" x14ac:dyDescent="0.25">
      <c r="B377" s="108">
        <v>294</v>
      </c>
      <c r="C377" s="109" t="s">
        <v>105</v>
      </c>
      <c r="D377" s="104">
        <v>8236459.1088757599</v>
      </c>
      <c r="E377" s="104">
        <v>797466.87276467995</v>
      </c>
      <c r="F377" s="110">
        <v>40660.768789300302</v>
      </c>
      <c r="G377" s="110">
        <v>79874.902639656793</v>
      </c>
      <c r="H377" s="110">
        <f t="shared" si="77"/>
        <v>120535.6714289571</v>
      </c>
      <c r="I377" s="111">
        <v>7318456.5646821205</v>
      </c>
      <c r="J377" s="91"/>
      <c r="K377" s="104">
        <v>7662730.29304865</v>
      </c>
      <c r="L377" s="104">
        <v>791083.80899214302</v>
      </c>
      <c r="M377" s="110">
        <v>50254.087659049903</v>
      </c>
      <c r="N377" s="110">
        <v>98667.685083877295</v>
      </c>
      <c r="O377" s="110">
        <f t="shared" si="78"/>
        <v>148921.77274292719</v>
      </c>
      <c r="P377" s="111">
        <v>6722724.7113135802</v>
      </c>
      <c r="Q377" s="91"/>
      <c r="R377" s="104">
        <v>7325254.4258611696</v>
      </c>
      <c r="S377" s="104">
        <v>795173.87389044499</v>
      </c>
      <c r="T377" s="110">
        <v>63363.8949642273</v>
      </c>
      <c r="U377" s="110">
        <v>111329.592220077</v>
      </c>
      <c r="V377" s="110">
        <f t="shared" si="79"/>
        <v>174693.48718430431</v>
      </c>
      <c r="W377" s="111">
        <v>6355387.0647864202</v>
      </c>
      <c r="X377" s="91"/>
      <c r="Y377" s="104">
        <v>7047334.5194519199</v>
      </c>
      <c r="Z377" s="104">
        <v>795168.09299797297</v>
      </c>
      <c r="AA377" s="110">
        <v>66678.202830944705</v>
      </c>
      <c r="AB377" s="110">
        <v>128141.05775749699</v>
      </c>
      <c r="AC377" s="110">
        <f t="shared" si="80"/>
        <v>194819.26058844168</v>
      </c>
      <c r="AD377" s="111">
        <v>6057347.1658655005</v>
      </c>
      <c r="AE377" s="91"/>
      <c r="AF377" s="104">
        <v>6888363.4828395797</v>
      </c>
      <c r="AG377" s="104">
        <v>795162.96027498203</v>
      </c>
      <c r="AH377" s="110">
        <v>69994.302216552896</v>
      </c>
      <c r="AI377" s="110">
        <v>131295.773085541</v>
      </c>
      <c r="AJ377" s="110">
        <f t="shared" si="81"/>
        <v>201290.0753020939</v>
      </c>
      <c r="AK377" s="111">
        <v>5891910.4472625004</v>
      </c>
      <c r="AL377" s="91"/>
      <c r="AM377" s="104">
        <v>6654994.8798585096</v>
      </c>
      <c r="AN377" s="104">
        <v>795162.96027498203</v>
      </c>
      <c r="AO377" s="110">
        <v>73309.253908375904</v>
      </c>
      <c r="AP377" s="110">
        <v>146269.46503998499</v>
      </c>
      <c r="AQ377" s="110">
        <f t="shared" si="82"/>
        <v>219578.71894836088</v>
      </c>
      <c r="AR377" s="111">
        <v>5640253.2006351696</v>
      </c>
    </row>
    <row r="378" spans="2:44" customFormat="1" x14ac:dyDescent="0.25">
      <c r="B378" s="108">
        <v>873</v>
      </c>
      <c r="C378" s="109" t="s">
        <v>283</v>
      </c>
      <c r="D378" s="104">
        <v>2714853.8652363499</v>
      </c>
      <c r="E378" s="104">
        <v>225213.87038118101</v>
      </c>
      <c r="F378" s="110">
        <v>33883.9739910836</v>
      </c>
      <c r="G378" s="110">
        <v>65568.949928076399</v>
      </c>
      <c r="H378" s="110">
        <f t="shared" si="77"/>
        <v>99452.923919160006</v>
      </c>
      <c r="I378" s="111">
        <v>2390187.0709360102</v>
      </c>
      <c r="J378" s="91"/>
      <c r="K378" s="104">
        <v>2445112.1919463798</v>
      </c>
      <c r="L378" s="104">
        <v>146388.969617808</v>
      </c>
      <c r="M378" s="110">
        <v>41878.406382541601</v>
      </c>
      <c r="N378" s="110">
        <v>80995.860889749994</v>
      </c>
      <c r="O378" s="110">
        <f t="shared" si="78"/>
        <v>122874.26727229159</v>
      </c>
      <c r="P378" s="111">
        <v>2175848.9550562799</v>
      </c>
      <c r="Q378" s="91"/>
      <c r="R378" s="104">
        <v>2349069.84888419</v>
      </c>
      <c r="S378" s="104">
        <v>147145.830495665</v>
      </c>
      <c r="T378" s="110">
        <v>52803.245803522797</v>
      </c>
      <c r="U378" s="110">
        <v>91389.963762749394</v>
      </c>
      <c r="V378" s="110">
        <f t="shared" si="79"/>
        <v>144193.20956627218</v>
      </c>
      <c r="W378" s="111">
        <v>2057730.80882226</v>
      </c>
      <c r="X378" s="91"/>
      <c r="Y378" s="104">
        <v>2267142.5984793198</v>
      </c>
      <c r="Z378" s="104">
        <v>147144.760749473</v>
      </c>
      <c r="AA378" s="110">
        <v>55565.169025787203</v>
      </c>
      <c r="AB378" s="110">
        <v>105190.420547199</v>
      </c>
      <c r="AC378" s="110">
        <f t="shared" si="80"/>
        <v>160755.58957298621</v>
      </c>
      <c r="AD378" s="111">
        <v>1959242.24815686</v>
      </c>
      <c r="AE378" s="91"/>
      <c r="AF378" s="104">
        <v>2243865.0338177201</v>
      </c>
      <c r="AG378" s="104">
        <v>147143.81094615001</v>
      </c>
      <c r="AH378" s="110">
        <v>58328.585180460701</v>
      </c>
      <c r="AI378" s="110">
        <v>107780.112234399</v>
      </c>
      <c r="AJ378" s="110">
        <f t="shared" si="81"/>
        <v>166108.69741485969</v>
      </c>
      <c r="AK378" s="111">
        <v>1930612.52545671</v>
      </c>
      <c r="AL378" s="91"/>
      <c r="AM378" s="104">
        <v>2210739.1704022102</v>
      </c>
      <c r="AN378" s="104">
        <v>147143.81094615001</v>
      </c>
      <c r="AO378" s="110">
        <v>61091.044923646601</v>
      </c>
      <c r="AP378" s="110">
        <v>120071.948913421</v>
      </c>
      <c r="AQ378" s="110">
        <f t="shared" si="82"/>
        <v>181162.9938370676</v>
      </c>
      <c r="AR378" s="111">
        <v>1882432.36561899</v>
      </c>
    </row>
    <row r="379" spans="2:44" customFormat="1" x14ac:dyDescent="0.25">
      <c r="B379" s="108">
        <v>632</v>
      </c>
      <c r="C379" s="109" t="s">
        <v>218</v>
      </c>
      <c r="D379" s="104">
        <v>6226135.0482620699</v>
      </c>
      <c r="E379" s="104">
        <v>212263.68573814799</v>
      </c>
      <c r="F379" s="110">
        <v>50825.960986625301</v>
      </c>
      <c r="G379" s="110">
        <v>108486.808062817</v>
      </c>
      <c r="H379" s="110">
        <f t="shared" si="77"/>
        <v>159312.76904944232</v>
      </c>
      <c r="I379" s="111">
        <v>5854558.5934744803</v>
      </c>
      <c r="J379" s="91"/>
      <c r="K379" s="104">
        <v>5749627.4061322296</v>
      </c>
      <c r="L379" s="104">
        <v>127804.927650821</v>
      </c>
      <c r="M379" s="110">
        <v>62817.609573812399</v>
      </c>
      <c r="N379" s="110">
        <v>134011.33347213201</v>
      </c>
      <c r="O379" s="110">
        <f t="shared" si="78"/>
        <v>196828.94304594441</v>
      </c>
      <c r="P379" s="111">
        <v>5424993.5354354596</v>
      </c>
      <c r="Q379" s="91"/>
      <c r="R379" s="104">
        <v>5473229.1921425499</v>
      </c>
      <c r="S379" s="104">
        <v>128465.705235286</v>
      </c>
      <c r="T379" s="110">
        <v>79204.868705284098</v>
      </c>
      <c r="U379" s="110">
        <v>151208.84913473099</v>
      </c>
      <c r="V379" s="110">
        <f t="shared" si="79"/>
        <v>230413.71784001507</v>
      </c>
      <c r="W379" s="111">
        <v>5114349.7690672502</v>
      </c>
      <c r="X379" s="91"/>
      <c r="Y379" s="104">
        <v>5257554.9035026999</v>
      </c>
      <c r="Z379" s="104">
        <v>128464.771293097</v>
      </c>
      <c r="AA379" s="110">
        <v>83347.753538680801</v>
      </c>
      <c r="AB379" s="110">
        <v>174042.33217809201</v>
      </c>
      <c r="AC379" s="110">
        <f t="shared" si="80"/>
        <v>257390.08571677282</v>
      </c>
      <c r="AD379" s="111">
        <v>4871700.0464928299</v>
      </c>
      <c r="AE379" s="91"/>
      <c r="AF379" s="104">
        <v>5116926.3793945601</v>
      </c>
      <c r="AG379" s="104">
        <v>128463.942067061</v>
      </c>
      <c r="AH379" s="110">
        <v>87492.877770691106</v>
      </c>
      <c r="AI379" s="110">
        <v>178327.094787824</v>
      </c>
      <c r="AJ379" s="110">
        <f t="shared" si="81"/>
        <v>265819.97255851509</v>
      </c>
      <c r="AK379" s="111">
        <v>4722642.4647689797</v>
      </c>
      <c r="AL379" s="91"/>
      <c r="AM379" s="104">
        <v>5004873.8050626004</v>
      </c>
      <c r="AN379" s="104">
        <v>128463.942067061</v>
      </c>
      <c r="AO379" s="110">
        <v>91636.567385469898</v>
      </c>
      <c r="AP379" s="110">
        <v>198664.49729311501</v>
      </c>
      <c r="AQ379" s="110">
        <f t="shared" si="82"/>
        <v>290301.06467858492</v>
      </c>
      <c r="AR379" s="111">
        <v>4586108.7983169602</v>
      </c>
    </row>
    <row r="380" spans="2:44" customFormat="1" x14ac:dyDescent="0.25">
      <c r="B380" s="108">
        <v>880</v>
      </c>
      <c r="C380" s="109" t="s">
        <v>286</v>
      </c>
      <c r="D380" s="104">
        <v>755899.22770315094</v>
      </c>
      <c r="E380" s="104">
        <v>189909.07604449999</v>
      </c>
      <c r="F380" s="110">
        <v>32754.508191380799</v>
      </c>
      <c r="G380" s="110">
        <v>42917.858134740898</v>
      </c>
      <c r="H380" s="110">
        <f t="shared" si="77"/>
        <v>75672.366326121701</v>
      </c>
      <c r="I380" s="111">
        <v>490317.78533252899</v>
      </c>
      <c r="J380" s="91"/>
      <c r="K380" s="104">
        <v>656340.13027535495</v>
      </c>
      <c r="L380" s="104">
        <v>100947.742273782</v>
      </c>
      <c r="M380" s="110">
        <v>40482.459503123602</v>
      </c>
      <c r="N380" s="110">
        <v>53015.472582381801</v>
      </c>
      <c r="O380" s="110">
        <f t="shared" si="78"/>
        <v>93497.932085505396</v>
      </c>
      <c r="P380" s="111">
        <v>461894.45591606799</v>
      </c>
      <c r="Q380" s="91"/>
      <c r="R380" s="104">
        <v>656008.36041709897</v>
      </c>
      <c r="S380" s="104">
        <v>101469.662723352</v>
      </c>
      <c r="T380" s="110">
        <v>51043.137610072001</v>
      </c>
      <c r="U380" s="110">
        <v>59818.8853719814</v>
      </c>
      <c r="V380" s="110">
        <f t="shared" si="79"/>
        <v>110862.0229820534</v>
      </c>
      <c r="W380" s="111">
        <v>443676.67471169401</v>
      </c>
      <c r="X380" s="91"/>
      <c r="Y380" s="104">
        <v>650924.05975420005</v>
      </c>
      <c r="Z380" s="104">
        <v>101468.92504165899</v>
      </c>
      <c r="AA380" s="110">
        <v>53712.996724927601</v>
      </c>
      <c r="AB380" s="110">
        <v>68851.911630893694</v>
      </c>
      <c r="AC380" s="110">
        <f t="shared" si="80"/>
        <v>122564.9083558213</v>
      </c>
      <c r="AD380" s="111">
        <v>426890.22635672003</v>
      </c>
      <c r="AE380" s="91"/>
      <c r="AF380" s="104">
        <v>651900.56950055098</v>
      </c>
      <c r="AG380" s="104">
        <v>101468.270070856</v>
      </c>
      <c r="AH380" s="110">
        <v>56384.299007778704</v>
      </c>
      <c r="AI380" s="110">
        <v>70546.982553424794</v>
      </c>
      <c r="AJ380" s="110">
        <f t="shared" si="81"/>
        <v>126931.2815612035</v>
      </c>
      <c r="AK380" s="111">
        <v>423501.017868492</v>
      </c>
      <c r="AL380" s="91"/>
      <c r="AM380" s="104">
        <v>643551.50622668106</v>
      </c>
      <c r="AN380" s="104">
        <v>101468.270070856</v>
      </c>
      <c r="AO380" s="110">
        <v>59054.6767595251</v>
      </c>
      <c r="AP380" s="110">
        <v>78592.548379693704</v>
      </c>
      <c r="AQ380" s="110">
        <f t="shared" si="82"/>
        <v>137647.22513921879</v>
      </c>
      <c r="AR380" s="111">
        <v>404436.01101660699</v>
      </c>
    </row>
    <row r="381" spans="2:44" customFormat="1" x14ac:dyDescent="0.25">
      <c r="B381" s="108">
        <v>351</v>
      </c>
      <c r="C381" s="109" t="s">
        <v>128</v>
      </c>
      <c r="D381" s="104">
        <v>449643.10314936202</v>
      </c>
      <c r="E381" s="104">
        <v>35652.514543563302</v>
      </c>
      <c r="F381" s="110">
        <v>6776.7947982167098</v>
      </c>
      <c r="G381" s="110">
        <v>10729.464533685201</v>
      </c>
      <c r="H381" s="110">
        <f t="shared" si="77"/>
        <v>17506.259331901911</v>
      </c>
      <c r="I381" s="111">
        <v>396484.32927389699</v>
      </c>
      <c r="J381" s="91"/>
      <c r="K381" s="104">
        <v>424568.08183281898</v>
      </c>
      <c r="L381" s="104">
        <v>29986.1754245915</v>
      </c>
      <c r="M381" s="110">
        <v>8375.6812765083196</v>
      </c>
      <c r="N381" s="110">
        <v>13253.868145595499</v>
      </c>
      <c r="O381" s="110">
        <f t="shared" si="78"/>
        <v>21629.549422103817</v>
      </c>
      <c r="P381" s="111">
        <v>372952.35698612401</v>
      </c>
      <c r="Q381" s="91"/>
      <c r="R381" s="104">
        <v>412614.12340473599</v>
      </c>
      <c r="S381" s="104">
        <v>30141.2100772343</v>
      </c>
      <c r="T381" s="110">
        <v>10560.649160704599</v>
      </c>
      <c r="U381" s="110">
        <v>14954.721342995401</v>
      </c>
      <c r="V381" s="110">
        <f t="shared" si="79"/>
        <v>25515.3705037</v>
      </c>
      <c r="W381" s="111">
        <v>356957.54282380198</v>
      </c>
      <c r="X381" s="91"/>
      <c r="Y381" s="104">
        <v>402539.54202986101</v>
      </c>
      <c r="Z381" s="104">
        <v>30140.990951455398</v>
      </c>
      <c r="AA381" s="110">
        <v>11113.0338051574</v>
      </c>
      <c r="AB381" s="110">
        <v>17212.977907723402</v>
      </c>
      <c r="AC381" s="110">
        <f t="shared" si="80"/>
        <v>28326.011712880801</v>
      </c>
      <c r="AD381" s="111">
        <v>344072.53936552402</v>
      </c>
      <c r="AE381" s="91"/>
      <c r="AF381" s="104">
        <v>394666.47246906202</v>
      </c>
      <c r="AG381" s="104">
        <v>30140.796394658399</v>
      </c>
      <c r="AH381" s="110">
        <v>11665.717036092199</v>
      </c>
      <c r="AI381" s="110">
        <v>17636.745638356198</v>
      </c>
      <c r="AJ381" s="110">
        <f t="shared" si="81"/>
        <v>29302.462674448398</v>
      </c>
      <c r="AK381" s="111">
        <v>335223.21339995501</v>
      </c>
      <c r="AL381" s="91"/>
      <c r="AM381" s="104">
        <v>391804.785149423</v>
      </c>
      <c r="AN381" s="104">
        <v>30140.796394658399</v>
      </c>
      <c r="AO381" s="110">
        <v>12218.208984729299</v>
      </c>
      <c r="AP381" s="110">
        <v>19648.137094923401</v>
      </c>
      <c r="AQ381" s="110">
        <f t="shared" si="82"/>
        <v>31866.3460796527</v>
      </c>
      <c r="AR381" s="111">
        <v>329797.642675112</v>
      </c>
    </row>
    <row r="382" spans="2:44" customFormat="1" x14ac:dyDescent="0.25">
      <c r="B382" s="108">
        <v>874</v>
      </c>
      <c r="C382" s="109" t="s">
        <v>284</v>
      </c>
      <c r="D382" s="104">
        <v>1206885.9940130599</v>
      </c>
      <c r="E382" s="104">
        <v>52718.2669687749</v>
      </c>
      <c r="F382" s="110">
        <v>14683.0553961362</v>
      </c>
      <c r="G382" s="110">
        <v>46494.346312636</v>
      </c>
      <c r="H382" s="110">
        <f t="shared" si="77"/>
        <v>61177.401708772202</v>
      </c>
      <c r="I382" s="111">
        <v>1092990.3253355101</v>
      </c>
      <c r="J382" s="91"/>
      <c r="K382" s="104">
        <v>1105795.5340905299</v>
      </c>
      <c r="L382" s="104">
        <v>36129.665460067903</v>
      </c>
      <c r="M382" s="110">
        <v>18147.3094324347</v>
      </c>
      <c r="N382" s="110">
        <v>57433.428630913601</v>
      </c>
      <c r="O382" s="110">
        <f t="shared" si="78"/>
        <v>75580.738063348297</v>
      </c>
      <c r="P382" s="111">
        <v>994085.13056710898</v>
      </c>
      <c r="Q382" s="91"/>
      <c r="R382" s="104">
        <v>1071090.29044247</v>
      </c>
      <c r="S382" s="104">
        <v>36316.463211211201</v>
      </c>
      <c r="T382" s="110">
        <v>22881.4065148599</v>
      </c>
      <c r="U382" s="110">
        <v>64803.792486313199</v>
      </c>
      <c r="V382" s="110">
        <f t="shared" si="79"/>
        <v>87685.199001173096</v>
      </c>
      <c r="W382" s="111">
        <v>947088.62823008501</v>
      </c>
      <c r="X382" s="91"/>
      <c r="Y382" s="104">
        <v>999259.630816082</v>
      </c>
      <c r="Z382" s="104">
        <v>36316.199191509702</v>
      </c>
      <c r="AA382" s="110">
        <v>24078.2399111745</v>
      </c>
      <c r="AB382" s="110">
        <v>74589.570933468101</v>
      </c>
      <c r="AC382" s="110">
        <f t="shared" si="80"/>
        <v>98667.810844642605</v>
      </c>
      <c r="AD382" s="111">
        <v>864275.62077993003</v>
      </c>
      <c r="AE382" s="91"/>
      <c r="AF382" s="104">
        <v>956387.43044590496</v>
      </c>
      <c r="AG382" s="104">
        <v>36315.964774419597</v>
      </c>
      <c r="AH382" s="110">
        <v>25275.720244866301</v>
      </c>
      <c r="AI382" s="110">
        <v>76425.897766210197</v>
      </c>
      <c r="AJ382" s="110">
        <f t="shared" si="81"/>
        <v>101701.6180110765</v>
      </c>
      <c r="AK382" s="111">
        <v>818369.84766040905</v>
      </c>
      <c r="AL382" s="91"/>
      <c r="AM382" s="104">
        <v>927612.22195069003</v>
      </c>
      <c r="AN382" s="104">
        <v>36315.964774419597</v>
      </c>
      <c r="AO382" s="110">
        <v>26472.786133580201</v>
      </c>
      <c r="AP382" s="110">
        <v>85141.927411334793</v>
      </c>
      <c r="AQ382" s="110">
        <f t="shared" si="82"/>
        <v>111614.71354491499</v>
      </c>
      <c r="AR382" s="111">
        <v>779681.54363135505</v>
      </c>
    </row>
    <row r="383" spans="2:44" customFormat="1" x14ac:dyDescent="0.25">
      <c r="B383" s="108">
        <v>479</v>
      </c>
      <c r="C383" s="109" t="s">
        <v>171</v>
      </c>
      <c r="D383" s="104">
        <v>14512476.145514401</v>
      </c>
      <c r="E383" s="104">
        <v>4562849.8368223896</v>
      </c>
      <c r="F383" s="110">
        <v>438232.73028468102</v>
      </c>
      <c r="G383" s="110">
        <v>634230.57021339401</v>
      </c>
      <c r="H383" s="110">
        <f t="shared" si="77"/>
        <v>1072463.3004980751</v>
      </c>
      <c r="I383" s="111">
        <v>8877163.0081939194</v>
      </c>
      <c r="J383" s="91"/>
      <c r="K383" s="104">
        <v>14277937.7692934</v>
      </c>
      <c r="L383" s="104">
        <v>4769032.0245033596</v>
      </c>
      <c r="M383" s="110">
        <v>541627.38921420497</v>
      </c>
      <c r="N383" s="110">
        <v>783450.87260630901</v>
      </c>
      <c r="O383" s="110">
        <f t="shared" si="78"/>
        <v>1325078.261820514</v>
      </c>
      <c r="P383" s="111">
        <v>8183827.4829695104</v>
      </c>
      <c r="Q383" s="91"/>
      <c r="R383" s="104">
        <v>14072936.008487901</v>
      </c>
      <c r="S383" s="104">
        <v>4793688.8943072697</v>
      </c>
      <c r="T383" s="110">
        <v>682921.97905889398</v>
      </c>
      <c r="U383" s="110">
        <v>883990.194941503</v>
      </c>
      <c r="V383" s="110">
        <f t="shared" si="79"/>
        <v>1566912.1740003969</v>
      </c>
      <c r="W383" s="111">
        <v>7712334.9401802504</v>
      </c>
      <c r="X383" s="91"/>
      <c r="Y383" s="104">
        <v>13775471.344734499</v>
      </c>
      <c r="Z383" s="104">
        <v>4793654.0443191603</v>
      </c>
      <c r="AA383" s="110">
        <v>718642.85273351497</v>
      </c>
      <c r="AB383" s="110">
        <v>1017478.24965654</v>
      </c>
      <c r="AC383" s="110">
        <f t="shared" si="80"/>
        <v>1736121.1023900551</v>
      </c>
      <c r="AD383" s="111">
        <v>7245696.1980252899</v>
      </c>
      <c r="AE383" s="91"/>
      <c r="AF383" s="104">
        <v>13620769.5083353</v>
      </c>
      <c r="AG383" s="104">
        <v>4793623.1018070802</v>
      </c>
      <c r="AH383" s="110">
        <v>754383.035000626</v>
      </c>
      <c r="AI383" s="110">
        <v>1042527.63106728</v>
      </c>
      <c r="AJ383" s="110">
        <f t="shared" si="81"/>
        <v>1796910.666067906</v>
      </c>
      <c r="AK383" s="111">
        <v>7030235.7404602999</v>
      </c>
      <c r="AL383" s="91"/>
      <c r="AM383" s="104">
        <v>13528303.0297943</v>
      </c>
      <c r="AN383" s="104">
        <v>4793623.1018070802</v>
      </c>
      <c r="AO383" s="110">
        <v>790110.84767916298</v>
      </c>
      <c r="AP383" s="110">
        <v>1161423.2149443601</v>
      </c>
      <c r="AQ383" s="110">
        <f t="shared" si="82"/>
        <v>1951534.0626235232</v>
      </c>
      <c r="AR383" s="111">
        <v>6783145.8653636901</v>
      </c>
    </row>
    <row r="384" spans="2:44" customFormat="1" x14ac:dyDescent="0.25">
      <c r="B384" s="108">
        <v>297</v>
      </c>
      <c r="C384" s="109" t="s">
        <v>107</v>
      </c>
      <c r="D384" s="104">
        <v>3650907.7039270699</v>
      </c>
      <c r="E384" s="104">
        <v>162257.96318706</v>
      </c>
      <c r="F384" s="110">
        <v>25977.7133931641</v>
      </c>
      <c r="G384" s="110">
        <v>85835.716269481898</v>
      </c>
      <c r="H384" s="110">
        <f t="shared" si="77"/>
        <v>111813.429662646</v>
      </c>
      <c r="I384" s="111">
        <v>3376836.3110773601</v>
      </c>
      <c r="J384" s="91"/>
      <c r="K384" s="104">
        <v>3391334.99778764</v>
      </c>
      <c r="L384" s="104">
        <v>135753.59804688301</v>
      </c>
      <c r="M384" s="110">
        <v>32106.778226615199</v>
      </c>
      <c r="N384" s="110">
        <v>106030.94516476399</v>
      </c>
      <c r="O384" s="110">
        <f t="shared" si="78"/>
        <v>138137.7233913792</v>
      </c>
      <c r="P384" s="111">
        <v>3117443.6763493801</v>
      </c>
      <c r="Q384" s="91"/>
      <c r="R384" s="104">
        <v>3231546.8891034299</v>
      </c>
      <c r="S384" s="104">
        <v>136455.471881081</v>
      </c>
      <c r="T384" s="110">
        <v>40482.488449367404</v>
      </c>
      <c r="U384" s="110">
        <v>119637.770743963</v>
      </c>
      <c r="V384" s="110">
        <f t="shared" si="79"/>
        <v>160120.25919333042</v>
      </c>
      <c r="W384" s="111">
        <v>2934971.1580290198</v>
      </c>
      <c r="X384" s="91"/>
      <c r="Y384" s="104">
        <v>3082670.0326967901</v>
      </c>
      <c r="Z384" s="104">
        <v>136454.479853506</v>
      </c>
      <c r="AA384" s="110">
        <v>42599.962919770202</v>
      </c>
      <c r="AB384" s="110">
        <v>137703.82326178701</v>
      </c>
      <c r="AC384" s="110">
        <f t="shared" si="80"/>
        <v>180303.78618155723</v>
      </c>
      <c r="AD384" s="111">
        <v>2765911.7666617199</v>
      </c>
      <c r="AE384" s="91"/>
      <c r="AF384" s="104">
        <v>2994070.6839333498</v>
      </c>
      <c r="AG384" s="104">
        <v>136453.59905477599</v>
      </c>
      <c r="AH384" s="110">
        <v>44718.581971686603</v>
      </c>
      <c r="AI384" s="110">
        <v>141093.96510685</v>
      </c>
      <c r="AJ384" s="110">
        <f t="shared" si="81"/>
        <v>185812.54707853659</v>
      </c>
      <c r="AK384" s="111">
        <v>2671804.5378000401</v>
      </c>
      <c r="AL384" s="91"/>
      <c r="AM384" s="104">
        <v>2905992.18861746</v>
      </c>
      <c r="AN384" s="104">
        <v>136453.59905477599</v>
      </c>
      <c r="AO384" s="110">
        <v>46836.467774795703</v>
      </c>
      <c r="AP384" s="110">
        <v>157185.096759387</v>
      </c>
      <c r="AQ384" s="110">
        <f t="shared" si="82"/>
        <v>204021.56453418272</v>
      </c>
      <c r="AR384" s="111">
        <v>2565517.0250284998</v>
      </c>
    </row>
    <row r="385" spans="2:44" customFormat="1" x14ac:dyDescent="0.25">
      <c r="B385" s="108">
        <v>473</v>
      </c>
      <c r="C385" s="109" t="s">
        <v>170</v>
      </c>
      <c r="D385" s="104">
        <v>1200813.1920326899</v>
      </c>
      <c r="E385" s="104">
        <v>469332.26223200001</v>
      </c>
      <c r="F385" s="110">
        <v>24848.247593461299</v>
      </c>
      <c r="G385" s="110">
        <v>33380.556327020699</v>
      </c>
      <c r="H385" s="110">
        <f t="shared" si="77"/>
        <v>58228.803920481994</v>
      </c>
      <c r="I385" s="111">
        <v>673252.12588021101</v>
      </c>
      <c r="J385" s="91"/>
      <c r="K385" s="104">
        <v>1135699.6629774501</v>
      </c>
      <c r="L385" s="104">
        <v>430812.84864933998</v>
      </c>
      <c r="M385" s="110">
        <v>30710.8313471972</v>
      </c>
      <c r="N385" s="110">
        <v>41234.2564529636</v>
      </c>
      <c r="O385" s="110">
        <f t="shared" si="78"/>
        <v>71945.087800160807</v>
      </c>
      <c r="P385" s="111">
        <v>632941.72652794595</v>
      </c>
      <c r="Q385" s="91"/>
      <c r="R385" s="104">
        <v>1110141.84463717</v>
      </c>
      <c r="S385" s="104">
        <v>433040.23908505501</v>
      </c>
      <c r="T385" s="110">
        <v>38722.380255916702</v>
      </c>
      <c r="U385" s="110">
        <v>46525.799733763299</v>
      </c>
      <c r="V385" s="110">
        <f t="shared" si="79"/>
        <v>85248.179989680008</v>
      </c>
      <c r="W385" s="111">
        <v>591853.42556243495</v>
      </c>
      <c r="X385" s="91"/>
      <c r="Y385" s="104">
        <v>1095809.41621798</v>
      </c>
      <c r="Z385" s="104">
        <v>433037.090894275</v>
      </c>
      <c r="AA385" s="110">
        <v>40747.7906189106</v>
      </c>
      <c r="AB385" s="110">
        <v>53551.486824028398</v>
      </c>
      <c r="AC385" s="110">
        <f t="shared" si="80"/>
        <v>94299.277442938997</v>
      </c>
      <c r="AD385" s="111">
        <v>568473.04788076296</v>
      </c>
      <c r="AE385" s="91"/>
      <c r="AF385" s="104">
        <v>1093509.2300483601</v>
      </c>
      <c r="AG385" s="104">
        <v>433034.295687259</v>
      </c>
      <c r="AH385" s="110">
        <v>42774.295799004503</v>
      </c>
      <c r="AI385" s="110">
        <v>54869.8753193304</v>
      </c>
      <c r="AJ385" s="110">
        <f t="shared" si="81"/>
        <v>97644.171118334896</v>
      </c>
      <c r="AK385" s="111">
        <v>562830.76324276498</v>
      </c>
      <c r="AL385" s="91"/>
      <c r="AM385" s="104">
        <v>1070094.4104643001</v>
      </c>
      <c r="AN385" s="104">
        <v>433034.295687259</v>
      </c>
      <c r="AO385" s="110">
        <v>44800.099610674202</v>
      </c>
      <c r="AP385" s="110">
        <v>61127.5376286506</v>
      </c>
      <c r="AQ385" s="110">
        <f t="shared" si="82"/>
        <v>105927.6372393248</v>
      </c>
      <c r="AR385" s="111">
        <v>531132.47753771499</v>
      </c>
    </row>
    <row r="386" spans="2:44" customFormat="1" x14ac:dyDescent="0.25">
      <c r="B386" s="108">
        <v>707</v>
      </c>
      <c r="C386" s="109" t="s">
        <v>230</v>
      </c>
      <c r="D386" s="104">
        <v>743574.36236007605</v>
      </c>
      <c r="E386" s="104">
        <v>45964.465559747201</v>
      </c>
      <c r="F386" s="110">
        <v>13553.589596433399</v>
      </c>
      <c r="G386" s="110">
        <v>32188.393601055701</v>
      </c>
      <c r="H386" s="110">
        <f t="shared" si="77"/>
        <v>45741.983197489099</v>
      </c>
      <c r="I386" s="111">
        <v>651867.91360283899</v>
      </c>
      <c r="J386" s="91"/>
      <c r="K386" s="104">
        <v>686908.83235774597</v>
      </c>
      <c r="L386" s="104">
        <v>34049.247446781097</v>
      </c>
      <c r="M386" s="110">
        <v>16751.362553016599</v>
      </c>
      <c r="N386" s="110">
        <v>39761.604436786401</v>
      </c>
      <c r="O386" s="110">
        <f t="shared" si="78"/>
        <v>56512.966989802997</v>
      </c>
      <c r="P386" s="111">
        <v>596346.61792116205</v>
      </c>
      <c r="Q386" s="91"/>
      <c r="R386" s="104">
        <v>672082.81027008395</v>
      </c>
      <c r="S386" s="104">
        <v>34225.289011799498</v>
      </c>
      <c r="T386" s="110">
        <v>21121.2983214091</v>
      </c>
      <c r="U386" s="110">
        <v>44864.164028986102</v>
      </c>
      <c r="V386" s="110">
        <f t="shared" si="79"/>
        <v>65985.462350395203</v>
      </c>
      <c r="W386" s="111">
        <v>571872.05890788895</v>
      </c>
      <c r="X386" s="91"/>
      <c r="Y386" s="104">
        <v>658534.16601133102</v>
      </c>
      <c r="Z386" s="104">
        <v>34225.0401948777</v>
      </c>
      <c r="AA386" s="110">
        <v>22226.067610314902</v>
      </c>
      <c r="AB386" s="110">
        <v>51638.933723170201</v>
      </c>
      <c r="AC386" s="110">
        <f t="shared" si="80"/>
        <v>73865.001333485096</v>
      </c>
      <c r="AD386" s="111">
        <v>550444.12448296801</v>
      </c>
      <c r="AE386" s="91"/>
      <c r="AF386" s="104">
        <v>653526.05080100498</v>
      </c>
      <c r="AG386" s="104">
        <v>34224.819275989998</v>
      </c>
      <c r="AH386" s="110">
        <v>23331.4340721843</v>
      </c>
      <c r="AI386" s="110">
        <v>52910.236915068599</v>
      </c>
      <c r="AJ386" s="110">
        <f t="shared" si="81"/>
        <v>76241.670987252903</v>
      </c>
      <c r="AK386" s="111">
        <v>543059.56053776306</v>
      </c>
      <c r="AL386" s="91"/>
      <c r="AM386" s="104">
        <v>639590.00815811905</v>
      </c>
      <c r="AN386" s="104">
        <v>34224.819275989998</v>
      </c>
      <c r="AO386" s="110">
        <v>24436.417969458598</v>
      </c>
      <c r="AP386" s="110">
        <v>58944.4112847703</v>
      </c>
      <c r="AQ386" s="110">
        <f t="shared" si="82"/>
        <v>83380.829254228898</v>
      </c>
      <c r="AR386" s="111">
        <v>521984.35962790099</v>
      </c>
    </row>
    <row r="387" spans="2:44" customFormat="1" x14ac:dyDescent="0.25">
      <c r="B387" s="108">
        <v>50</v>
      </c>
      <c r="C387" s="109" t="s">
        <v>23</v>
      </c>
      <c r="D387" s="104">
        <v>603739.86194022803</v>
      </c>
      <c r="E387" s="104">
        <v>161707.97991165801</v>
      </c>
      <c r="F387" s="110">
        <v>22589.315994055702</v>
      </c>
      <c r="G387" s="110">
        <v>38149.207230880798</v>
      </c>
      <c r="H387" s="110">
        <f t="shared" si="77"/>
        <v>60738.5232249365</v>
      </c>
      <c r="I387" s="111">
        <v>381293.35880363302</v>
      </c>
      <c r="J387" s="91"/>
      <c r="K387" s="104">
        <v>496900.87495715101</v>
      </c>
      <c r="L387" s="104">
        <v>63084.064362498197</v>
      </c>
      <c r="M387" s="110">
        <v>27918.937588361099</v>
      </c>
      <c r="N387" s="110">
        <v>47124.8645176727</v>
      </c>
      <c r="O387" s="110">
        <f t="shared" si="78"/>
        <v>75043.802106033807</v>
      </c>
      <c r="P387" s="111">
        <v>358773.008488619</v>
      </c>
      <c r="Q387" s="91"/>
      <c r="R387" s="104">
        <v>495889.478812346</v>
      </c>
      <c r="S387" s="104">
        <v>63410.221862321101</v>
      </c>
      <c r="T387" s="110">
        <v>35202.163869015203</v>
      </c>
      <c r="U387" s="110">
        <v>53172.342552872396</v>
      </c>
      <c r="V387" s="110">
        <f t="shared" si="79"/>
        <v>88374.506421887607</v>
      </c>
      <c r="W387" s="111">
        <v>344104.75052813702</v>
      </c>
      <c r="X387" s="91"/>
      <c r="Y387" s="104">
        <v>493471.39210870903</v>
      </c>
      <c r="Z387" s="104">
        <v>63409.760871729901</v>
      </c>
      <c r="AA387" s="110">
        <v>37043.446017191498</v>
      </c>
      <c r="AB387" s="110">
        <v>61201.699227461002</v>
      </c>
      <c r="AC387" s="110">
        <f t="shared" si="80"/>
        <v>98245.145244652493</v>
      </c>
      <c r="AD387" s="111">
        <v>331816.48599232698</v>
      </c>
      <c r="AE387" s="91"/>
      <c r="AF387" s="104">
        <v>494519.36488922301</v>
      </c>
      <c r="AG387" s="104">
        <v>63409.351568665101</v>
      </c>
      <c r="AH387" s="110">
        <v>38885.723453640501</v>
      </c>
      <c r="AI387" s="110">
        <v>62708.428936377597</v>
      </c>
      <c r="AJ387" s="110">
        <f t="shared" si="81"/>
        <v>101594.15239001811</v>
      </c>
      <c r="AK387" s="111">
        <v>329515.86093054002</v>
      </c>
      <c r="AL387" s="91"/>
      <c r="AM387" s="104">
        <v>500849.09216423798</v>
      </c>
      <c r="AN387" s="104">
        <v>63409.351568665101</v>
      </c>
      <c r="AO387" s="110">
        <v>40727.363282431099</v>
      </c>
      <c r="AP387" s="110">
        <v>69860.043004172097</v>
      </c>
      <c r="AQ387" s="110">
        <f t="shared" si="82"/>
        <v>110587.40628660319</v>
      </c>
      <c r="AR387" s="111">
        <v>326852.33430896897</v>
      </c>
    </row>
    <row r="388" spans="2:44" customFormat="1" x14ac:dyDescent="0.25">
      <c r="B388" s="108">
        <v>355</v>
      </c>
      <c r="C388" s="109" t="s">
        <v>131</v>
      </c>
      <c r="D388" s="104">
        <v>6962767.0862447396</v>
      </c>
      <c r="E388" s="104">
        <v>1380921.48758046</v>
      </c>
      <c r="F388" s="110">
        <v>131018.03276552301</v>
      </c>
      <c r="G388" s="110">
        <v>244393.35882282999</v>
      </c>
      <c r="H388" s="110">
        <f t="shared" si="77"/>
        <v>375411.39158835297</v>
      </c>
      <c r="I388" s="111">
        <v>5206434.2070759302</v>
      </c>
      <c r="J388" s="91"/>
      <c r="K388" s="104">
        <v>6777958.0298058502</v>
      </c>
      <c r="L388" s="104">
        <v>1524607.19185373</v>
      </c>
      <c r="M388" s="110">
        <v>161929.838012494</v>
      </c>
      <c r="N388" s="110">
        <v>301893.663316341</v>
      </c>
      <c r="O388" s="110">
        <f t="shared" si="78"/>
        <v>463823.50132883503</v>
      </c>
      <c r="P388" s="111">
        <v>4789527.3366232896</v>
      </c>
      <c r="Q388" s="91"/>
      <c r="R388" s="104">
        <v>6601448.9907788103</v>
      </c>
      <c r="S388" s="104">
        <v>1532489.72248856</v>
      </c>
      <c r="T388" s="110">
        <v>204172.550440288</v>
      </c>
      <c r="U388" s="110">
        <v>340635.319479339</v>
      </c>
      <c r="V388" s="110">
        <f t="shared" si="79"/>
        <v>544807.86991962697</v>
      </c>
      <c r="W388" s="111">
        <v>4524151.3983706301</v>
      </c>
      <c r="X388" s="91"/>
      <c r="Y388" s="104">
        <v>6403624.8531167498</v>
      </c>
      <c r="Z388" s="104">
        <v>1532478.5813298901</v>
      </c>
      <c r="AA388" s="110">
        <v>214851.98689971099</v>
      </c>
      <c r="AB388" s="110">
        <v>392073.38567592198</v>
      </c>
      <c r="AC388" s="110">
        <f t="shared" si="80"/>
        <v>606925.37257563299</v>
      </c>
      <c r="AD388" s="111">
        <v>4264220.8992112298</v>
      </c>
      <c r="AE388" s="91"/>
      <c r="AF388" s="104">
        <v>6343659.0485244403</v>
      </c>
      <c r="AG388" s="104">
        <v>1532468.6893484099</v>
      </c>
      <c r="AH388" s="110">
        <v>225537.19603111499</v>
      </c>
      <c r="AI388" s="110">
        <v>401725.87287366902</v>
      </c>
      <c r="AJ388" s="110">
        <f t="shared" si="81"/>
        <v>627263.06890478404</v>
      </c>
      <c r="AK388" s="111">
        <v>4183927.2902712501</v>
      </c>
      <c r="AL388" s="91"/>
      <c r="AM388" s="104">
        <v>6321408.1469848799</v>
      </c>
      <c r="AN388" s="104">
        <v>1532468.6893484099</v>
      </c>
      <c r="AO388" s="110">
        <v>236218.70703809999</v>
      </c>
      <c r="AP388" s="110">
        <v>447540.90049547801</v>
      </c>
      <c r="AQ388" s="110">
        <f t="shared" si="82"/>
        <v>683759.60753357806</v>
      </c>
      <c r="AR388" s="111">
        <v>4105179.8501028898</v>
      </c>
    </row>
    <row r="389" spans="2:44" customFormat="1" x14ac:dyDescent="0.25">
      <c r="B389" s="108">
        <v>299</v>
      </c>
      <c r="C389" s="109" t="s">
        <v>108</v>
      </c>
      <c r="D389" s="104">
        <v>4282290.7155414</v>
      </c>
      <c r="E389" s="104">
        <v>713673.89176465594</v>
      </c>
      <c r="F389" s="110">
        <v>66638.4821824643</v>
      </c>
      <c r="G389" s="110">
        <v>131137.899856153</v>
      </c>
      <c r="H389" s="110">
        <f t="shared" si="77"/>
        <v>197776.3820386173</v>
      </c>
      <c r="I389" s="111">
        <v>3370840.4417381301</v>
      </c>
      <c r="J389" s="91"/>
      <c r="K389" s="104">
        <v>4073276.0502908402</v>
      </c>
      <c r="L389" s="104">
        <v>718297.47207922803</v>
      </c>
      <c r="M389" s="110">
        <v>82360.865885665204</v>
      </c>
      <c r="N389" s="110">
        <v>161991.72177949999</v>
      </c>
      <c r="O389" s="110">
        <f t="shared" si="78"/>
        <v>244352.58766516519</v>
      </c>
      <c r="P389" s="111">
        <v>3110625.9905464398</v>
      </c>
      <c r="Q389" s="91"/>
      <c r="R389" s="104">
        <v>3897771.27620799</v>
      </c>
      <c r="S389" s="104">
        <v>722011.21674660104</v>
      </c>
      <c r="T389" s="110">
        <v>103846.383413595</v>
      </c>
      <c r="U389" s="110">
        <v>182779.92752549899</v>
      </c>
      <c r="V389" s="110">
        <f t="shared" si="79"/>
        <v>286626.31093909399</v>
      </c>
      <c r="W389" s="111">
        <v>2889133.7485222998</v>
      </c>
      <c r="X389" s="91"/>
      <c r="Y389" s="104">
        <v>3745944.4637705898</v>
      </c>
      <c r="Z389" s="104">
        <v>722005.96774465998</v>
      </c>
      <c r="AA389" s="110">
        <v>109278.16575071499</v>
      </c>
      <c r="AB389" s="110">
        <v>210380.84109439701</v>
      </c>
      <c r="AC389" s="110">
        <f t="shared" si="80"/>
        <v>319659.00684511202</v>
      </c>
      <c r="AD389" s="111">
        <v>2704279.4891808201</v>
      </c>
      <c r="AE389" s="91"/>
      <c r="AF389" s="104">
        <v>3715068.5608560499</v>
      </c>
      <c r="AG389" s="104">
        <v>722001.30727517803</v>
      </c>
      <c r="AH389" s="110">
        <v>114712.884188239</v>
      </c>
      <c r="AI389" s="110">
        <v>215560.224468798</v>
      </c>
      <c r="AJ389" s="110">
        <f t="shared" si="81"/>
        <v>330273.10865703702</v>
      </c>
      <c r="AK389" s="111">
        <v>2662794.1449238402</v>
      </c>
      <c r="AL389" s="91"/>
      <c r="AM389" s="104">
        <v>3669066.0444810102</v>
      </c>
      <c r="AN389" s="104">
        <v>722001.30727517803</v>
      </c>
      <c r="AO389" s="110">
        <v>120145.721683172</v>
      </c>
      <c r="AP389" s="110">
        <v>240143.897826842</v>
      </c>
      <c r="AQ389" s="110">
        <f t="shared" si="82"/>
        <v>360289.61951001402</v>
      </c>
      <c r="AR389" s="111">
        <v>2586775.1176958201</v>
      </c>
    </row>
    <row r="390" spans="2:44" customFormat="1" x14ac:dyDescent="0.25">
      <c r="B390" s="108">
        <v>637</v>
      </c>
      <c r="C390" s="109" t="s">
        <v>219</v>
      </c>
      <c r="D390" s="104">
        <v>12041471.8760115</v>
      </c>
      <c r="E390" s="104">
        <v>3624495.1489499002</v>
      </c>
      <c r="F390" s="110">
        <v>307214.69751915801</v>
      </c>
      <c r="G390" s="110">
        <v>419641.27953968901</v>
      </c>
      <c r="H390" s="110">
        <f t="shared" si="77"/>
        <v>726855.97705884697</v>
      </c>
      <c r="I390" s="111">
        <v>7690120.7500027604</v>
      </c>
      <c r="J390" s="91"/>
      <c r="K390" s="104">
        <v>11400600.8843315</v>
      </c>
      <c r="L390" s="104">
        <v>3355181.0933922702</v>
      </c>
      <c r="M390" s="110">
        <v>379697.551201711</v>
      </c>
      <c r="N390" s="110">
        <v>518373.50969440001</v>
      </c>
      <c r="O390" s="110">
        <f t="shared" si="78"/>
        <v>898071.06089611095</v>
      </c>
      <c r="P390" s="111">
        <v>7147348.7300431496</v>
      </c>
      <c r="Q390" s="91"/>
      <c r="R390" s="104">
        <v>11151671.685903501</v>
      </c>
      <c r="S390" s="104">
        <v>3372528.0650551198</v>
      </c>
      <c r="T390" s="110">
        <v>478749.42861860601</v>
      </c>
      <c r="U390" s="110">
        <v>584895.768081596</v>
      </c>
      <c r="V390" s="110">
        <f t="shared" si="79"/>
        <v>1063645.1967002021</v>
      </c>
      <c r="W390" s="111">
        <v>6715498.4241481302</v>
      </c>
      <c r="X390" s="91"/>
      <c r="Y390" s="104">
        <v>10926398.037692901</v>
      </c>
      <c r="Z390" s="104">
        <v>3372503.5468676598</v>
      </c>
      <c r="AA390" s="110">
        <v>503790.86583380401</v>
      </c>
      <c r="AB390" s="110">
        <v>673218.69150207099</v>
      </c>
      <c r="AC390" s="110">
        <f t="shared" si="80"/>
        <v>1177009.557335875</v>
      </c>
      <c r="AD390" s="111">
        <v>6376884.9334893599</v>
      </c>
      <c r="AE390" s="91"/>
      <c r="AF390" s="104">
        <v>10795538.3516241</v>
      </c>
      <c r="AG390" s="104">
        <v>3372481.7777264598</v>
      </c>
      <c r="AH390" s="110">
        <v>528845.83896951098</v>
      </c>
      <c r="AI390" s="110">
        <v>689792.71830015397</v>
      </c>
      <c r="AJ390" s="110">
        <f t="shared" si="81"/>
        <v>1218638.5572696649</v>
      </c>
      <c r="AK390" s="111">
        <v>6204418.0166279897</v>
      </c>
      <c r="AL390" s="91"/>
      <c r="AM390" s="104">
        <v>10705119.895363299</v>
      </c>
      <c r="AN390" s="104">
        <v>3372481.7777264598</v>
      </c>
      <c r="AO390" s="110">
        <v>553892.14064106299</v>
      </c>
      <c r="AP390" s="110">
        <v>768460.47304589394</v>
      </c>
      <c r="AQ390" s="110">
        <f t="shared" si="82"/>
        <v>1322352.6136869569</v>
      </c>
      <c r="AR390" s="111">
        <v>6010285.50394993</v>
      </c>
    </row>
    <row r="391" spans="2:44" customFormat="1" x14ac:dyDescent="0.25">
      <c r="B391" s="108">
        <v>638</v>
      </c>
      <c r="C391" s="109" t="s">
        <v>220</v>
      </c>
      <c r="D391" s="104">
        <v>48365.519082101302</v>
      </c>
      <c r="E391" s="104">
        <v>27345.468498566501</v>
      </c>
      <c r="F391" s="110">
        <v>7906.2605979194896</v>
      </c>
      <c r="G391" s="110">
        <v>13113.7899856153</v>
      </c>
      <c r="H391" s="110">
        <f t="shared" si="77"/>
        <v>21020.05058353479</v>
      </c>
      <c r="I391" s="111">
        <v>0</v>
      </c>
      <c r="J391" s="91"/>
      <c r="K391" s="104">
        <v>46634.200300431003</v>
      </c>
      <c r="L391" s="104">
        <v>20663.399966554702</v>
      </c>
      <c r="M391" s="110">
        <v>9771.6281559263698</v>
      </c>
      <c r="N391" s="110">
        <v>16199.17217795</v>
      </c>
      <c r="O391" s="110">
        <f t="shared" si="78"/>
        <v>25970.80033387637</v>
      </c>
      <c r="P391" s="111">
        <v>0</v>
      </c>
      <c r="Q391" s="91"/>
      <c r="R391" s="104">
        <v>51368.984072290201</v>
      </c>
      <c r="S391" s="104">
        <v>20770.233965585001</v>
      </c>
      <c r="T391" s="110">
        <v>12320.757354155299</v>
      </c>
      <c r="U391" s="110">
        <v>18277.992752549901</v>
      </c>
      <c r="V391" s="110">
        <f t="shared" si="79"/>
        <v>30598.7501067052</v>
      </c>
      <c r="W391" s="111">
        <v>0</v>
      </c>
      <c r="X391" s="91"/>
      <c r="Y391" s="104">
        <v>54773.373182004798</v>
      </c>
      <c r="Z391" s="104">
        <v>20770.082966548001</v>
      </c>
      <c r="AA391" s="110">
        <v>12965.206106017</v>
      </c>
      <c r="AB391" s="110">
        <v>21038.0841094397</v>
      </c>
      <c r="AC391" s="110">
        <f t="shared" si="80"/>
        <v>34003.290215456698</v>
      </c>
      <c r="AD391" s="111">
        <v>0</v>
      </c>
      <c r="AE391" s="91"/>
      <c r="AF391" s="104">
        <v>55935.974553590197</v>
      </c>
      <c r="AG391" s="104">
        <v>20769.948897936301</v>
      </c>
      <c r="AH391" s="110">
        <v>13610.0032087742</v>
      </c>
      <c r="AI391" s="110">
        <v>21556.022446879801</v>
      </c>
      <c r="AJ391" s="110">
        <f t="shared" si="81"/>
        <v>35166.025655653997</v>
      </c>
      <c r="AK391" s="111">
        <v>0</v>
      </c>
      <c r="AL391" s="91"/>
      <c r="AM391" s="104">
        <v>59038.915829471298</v>
      </c>
      <c r="AN391" s="104">
        <v>20769.948897936301</v>
      </c>
      <c r="AO391" s="110">
        <v>14254.5771488509</v>
      </c>
      <c r="AP391" s="110">
        <v>24014.3897826842</v>
      </c>
      <c r="AQ391" s="110">
        <f t="shared" si="82"/>
        <v>38268.966931535098</v>
      </c>
      <c r="AR391" s="111">
        <v>0</v>
      </c>
    </row>
    <row r="392" spans="2:44" customFormat="1" x14ac:dyDescent="0.25">
      <c r="B392" s="108">
        <v>56</v>
      </c>
      <c r="C392" s="109" t="s">
        <v>25</v>
      </c>
      <c r="D392" s="104">
        <v>1926101.0207032</v>
      </c>
      <c r="E392" s="104">
        <v>223025.23185573099</v>
      </c>
      <c r="F392" s="110">
        <v>23718.781793758499</v>
      </c>
      <c r="G392" s="110">
        <v>32188.393601055701</v>
      </c>
      <c r="H392" s="110">
        <f t="shared" si="77"/>
        <v>55907.1753948142</v>
      </c>
      <c r="I392" s="111">
        <v>1647168.6134526499</v>
      </c>
      <c r="J392" s="91"/>
      <c r="K392" s="104">
        <v>1747994.4786279399</v>
      </c>
      <c r="L392" s="104">
        <v>162864.01422286499</v>
      </c>
      <c r="M392" s="110">
        <v>29314.884467779098</v>
      </c>
      <c r="N392" s="110">
        <v>39761.604436786401</v>
      </c>
      <c r="O392" s="110">
        <f t="shared" si="78"/>
        <v>69076.4889045655</v>
      </c>
      <c r="P392" s="111">
        <v>1516053.9755005101</v>
      </c>
      <c r="Q392" s="91"/>
      <c r="R392" s="104">
        <v>1683712.0515606501</v>
      </c>
      <c r="S392" s="104">
        <v>163706.05444691901</v>
      </c>
      <c r="T392" s="110">
        <v>36962.272062465898</v>
      </c>
      <c r="U392" s="110">
        <v>44864.164028986102</v>
      </c>
      <c r="V392" s="110">
        <f t="shared" si="79"/>
        <v>81826.436091451993</v>
      </c>
      <c r="W392" s="111">
        <v>1438179.56102228</v>
      </c>
      <c r="X392" s="91"/>
      <c r="Y392" s="104">
        <v>1613283.5029464599</v>
      </c>
      <c r="Z392" s="104">
        <v>163704.86430834801</v>
      </c>
      <c r="AA392" s="110">
        <v>38895.618318050998</v>
      </c>
      <c r="AB392" s="110">
        <v>51638.933723170201</v>
      </c>
      <c r="AC392" s="110">
        <f t="shared" si="80"/>
        <v>90534.552041221206</v>
      </c>
      <c r="AD392" s="111">
        <v>1359044.0865968899</v>
      </c>
      <c r="AE392" s="91"/>
      <c r="AF392" s="104">
        <v>1567387.3759123201</v>
      </c>
      <c r="AG392" s="104">
        <v>163703.80761137101</v>
      </c>
      <c r="AH392" s="110">
        <v>40830.009626322499</v>
      </c>
      <c r="AI392" s="110">
        <v>52910.236915068599</v>
      </c>
      <c r="AJ392" s="110">
        <f t="shared" si="81"/>
        <v>93740.246541391098</v>
      </c>
      <c r="AK392" s="111">
        <v>1309943.3217595599</v>
      </c>
      <c r="AL392" s="91"/>
      <c r="AM392" s="104">
        <v>1546799.41674813</v>
      </c>
      <c r="AN392" s="104">
        <v>163703.80761137101</v>
      </c>
      <c r="AO392" s="110">
        <v>42763.7314465526</v>
      </c>
      <c r="AP392" s="110">
        <v>58944.4112847703</v>
      </c>
      <c r="AQ392" s="110">
        <f t="shared" si="82"/>
        <v>101708.14273132291</v>
      </c>
      <c r="AR392" s="111">
        <v>1281387.4664054399</v>
      </c>
    </row>
    <row r="393" spans="2:44" customFormat="1" x14ac:dyDescent="0.25">
      <c r="B393" s="108">
        <v>1892</v>
      </c>
      <c r="C393" s="109" t="s">
        <v>371</v>
      </c>
      <c r="D393" s="104">
        <v>2628299.1805431698</v>
      </c>
      <c r="E393" s="104">
        <v>348333.47150781698</v>
      </c>
      <c r="F393" s="110">
        <v>51955.426786328098</v>
      </c>
      <c r="G393" s="110">
        <v>85835.716269481898</v>
      </c>
      <c r="H393" s="110">
        <f t="shared" si="77"/>
        <v>137791.14305581001</v>
      </c>
      <c r="I393" s="111">
        <v>2142174.5659795399</v>
      </c>
      <c r="J393" s="91"/>
      <c r="K393" s="104">
        <v>2371592.2769388598</v>
      </c>
      <c r="L393" s="104">
        <v>232138.09486155701</v>
      </c>
      <c r="M393" s="110">
        <v>64213.5564532305</v>
      </c>
      <c r="N393" s="110">
        <v>106030.94516476399</v>
      </c>
      <c r="O393" s="110">
        <f t="shared" si="78"/>
        <v>170244.50161799451</v>
      </c>
      <c r="P393" s="111">
        <v>1969209.6804593101</v>
      </c>
      <c r="Q393" s="91"/>
      <c r="R393" s="104">
        <v>2266694.7466742801</v>
      </c>
      <c r="S393" s="104">
        <v>233338.296234104</v>
      </c>
      <c r="T393" s="110">
        <v>80964.976898734894</v>
      </c>
      <c r="U393" s="110">
        <v>119637.770743963</v>
      </c>
      <c r="V393" s="110">
        <f t="shared" si="79"/>
        <v>200602.74764269788</v>
      </c>
      <c r="W393" s="111">
        <v>1832753.7027974799</v>
      </c>
      <c r="X393" s="91"/>
      <c r="Y393" s="104">
        <v>2180290.1244276599</v>
      </c>
      <c r="Z393" s="104">
        <v>233336.599871026</v>
      </c>
      <c r="AA393" s="110">
        <v>85199.925839540403</v>
      </c>
      <c r="AB393" s="110">
        <v>137703.82326178701</v>
      </c>
      <c r="AC393" s="110">
        <f t="shared" si="80"/>
        <v>222903.74910132741</v>
      </c>
      <c r="AD393" s="111">
        <v>1724049.77545531</v>
      </c>
      <c r="AE393" s="91"/>
      <c r="AF393" s="104">
        <v>2162029.8399920901</v>
      </c>
      <c r="AG393" s="104">
        <v>233335.09370881799</v>
      </c>
      <c r="AH393" s="110">
        <v>89437.163943373205</v>
      </c>
      <c r="AI393" s="110">
        <v>141093.96510685</v>
      </c>
      <c r="AJ393" s="110">
        <f t="shared" si="81"/>
        <v>230531.12905022322</v>
      </c>
      <c r="AK393" s="111">
        <v>1698163.6172330501</v>
      </c>
      <c r="AL393" s="91"/>
      <c r="AM393" s="104">
        <v>2116793.4386236798</v>
      </c>
      <c r="AN393" s="104">
        <v>233335.09370881799</v>
      </c>
      <c r="AO393" s="110">
        <v>93672.935549591493</v>
      </c>
      <c r="AP393" s="110">
        <v>157185.096759387</v>
      </c>
      <c r="AQ393" s="110">
        <f t="shared" si="82"/>
        <v>250858.03230897849</v>
      </c>
      <c r="AR393" s="111">
        <v>1632600.31260588</v>
      </c>
    </row>
    <row r="394" spans="2:44" customFormat="1" x14ac:dyDescent="0.25">
      <c r="B394" s="108">
        <v>879</v>
      </c>
      <c r="C394" s="109" t="s">
        <v>285</v>
      </c>
      <c r="D394" s="104">
        <v>2382224.99314044</v>
      </c>
      <c r="E394" s="104">
        <v>84120.399488431503</v>
      </c>
      <c r="F394" s="110">
        <v>18071.452795244601</v>
      </c>
      <c r="G394" s="110">
        <v>40533.532682810903</v>
      </c>
      <c r="H394" s="110">
        <f t="shared" si="77"/>
        <v>58604.985478055503</v>
      </c>
      <c r="I394" s="111">
        <v>2239499.6081739599</v>
      </c>
      <c r="J394" s="91"/>
      <c r="K394" s="104">
        <v>2210711.9178007999</v>
      </c>
      <c r="L394" s="104">
        <v>61155.131905860602</v>
      </c>
      <c r="M394" s="110">
        <v>22335.150070688898</v>
      </c>
      <c r="N394" s="110">
        <v>50070.168550027302</v>
      </c>
      <c r="O394" s="110">
        <f t="shared" si="78"/>
        <v>72405.318620716193</v>
      </c>
      <c r="P394" s="111">
        <v>2077151.46727422</v>
      </c>
      <c r="Q394" s="91"/>
      <c r="R394" s="104">
        <v>2063099.72105846</v>
      </c>
      <c r="S394" s="104">
        <v>61471.316430832499</v>
      </c>
      <c r="T394" s="110">
        <v>28161.731095212101</v>
      </c>
      <c r="U394" s="110">
        <v>56495.613962426898</v>
      </c>
      <c r="V394" s="110">
        <f t="shared" si="79"/>
        <v>84657.345057639002</v>
      </c>
      <c r="W394" s="111">
        <v>1916971.05956999</v>
      </c>
      <c r="X394" s="91"/>
      <c r="Y394" s="104">
        <v>1949262.38729556</v>
      </c>
      <c r="Z394" s="104">
        <v>61470.869536031103</v>
      </c>
      <c r="AA394" s="110">
        <v>29634.7568137532</v>
      </c>
      <c r="AB394" s="110">
        <v>65026.805429177301</v>
      </c>
      <c r="AC394" s="110">
        <f t="shared" si="80"/>
        <v>94661.562242930493</v>
      </c>
      <c r="AD394" s="111">
        <v>1793129.9555166001</v>
      </c>
      <c r="AE394" s="91"/>
      <c r="AF394" s="104">
        <v>1892735.21538758</v>
      </c>
      <c r="AG394" s="104">
        <v>61470.472748297703</v>
      </c>
      <c r="AH394" s="110">
        <v>31108.578762912399</v>
      </c>
      <c r="AI394" s="110">
        <v>66627.705744901206</v>
      </c>
      <c r="AJ394" s="110">
        <f t="shared" si="81"/>
        <v>97736.284507813602</v>
      </c>
      <c r="AK394" s="111">
        <v>1733528.45813147</v>
      </c>
      <c r="AL394" s="91"/>
      <c r="AM394" s="104">
        <v>1832368.3383580199</v>
      </c>
      <c r="AN394" s="104">
        <v>61470.472748297703</v>
      </c>
      <c r="AO394" s="110">
        <v>32581.8906259449</v>
      </c>
      <c r="AP394" s="110">
        <v>74226.295691932901</v>
      </c>
      <c r="AQ394" s="110">
        <f t="shared" si="82"/>
        <v>106808.1863178778</v>
      </c>
      <c r="AR394" s="111">
        <v>1664089.6792918399</v>
      </c>
    </row>
    <row r="395" spans="2:44" customFormat="1" x14ac:dyDescent="0.25">
      <c r="B395" s="108">
        <v>301</v>
      </c>
      <c r="C395" s="109" t="s">
        <v>109</v>
      </c>
      <c r="D395" s="104">
        <v>13133286.089440599</v>
      </c>
      <c r="E395" s="104">
        <v>2005125.93742426</v>
      </c>
      <c r="F395" s="110">
        <v>131018.03276552301</v>
      </c>
      <c r="G395" s="110">
        <v>363609.63141933299</v>
      </c>
      <c r="H395" s="110">
        <f t="shared" si="77"/>
        <v>494627.664184856</v>
      </c>
      <c r="I395" s="111">
        <v>10633532.487831499</v>
      </c>
      <c r="J395" s="91"/>
      <c r="K395" s="104">
        <v>12592459.466753701</v>
      </c>
      <c r="L395" s="104">
        <v>2169687.95699966</v>
      </c>
      <c r="M395" s="110">
        <v>161929.838012494</v>
      </c>
      <c r="N395" s="110">
        <v>449158.864934068</v>
      </c>
      <c r="O395" s="110">
        <f t="shared" si="78"/>
        <v>611088.70294656197</v>
      </c>
      <c r="P395" s="111">
        <v>9811682.8068075199</v>
      </c>
      <c r="Q395" s="91"/>
      <c r="R395" s="104">
        <v>12183484.6966617</v>
      </c>
      <c r="S395" s="104">
        <v>2180905.6869700099</v>
      </c>
      <c r="T395" s="110">
        <v>204172.550440288</v>
      </c>
      <c r="U395" s="110">
        <v>506798.889957065</v>
      </c>
      <c r="V395" s="110">
        <f t="shared" si="79"/>
        <v>710971.44039735303</v>
      </c>
      <c r="W395" s="111">
        <v>9291607.5692943297</v>
      </c>
      <c r="X395" s="91"/>
      <c r="Y395" s="104">
        <v>11705445.8570274</v>
      </c>
      <c r="Z395" s="104">
        <v>2180889.8318448798</v>
      </c>
      <c r="AA395" s="110">
        <v>214851.98689971099</v>
      </c>
      <c r="AB395" s="110">
        <v>583328.695761738</v>
      </c>
      <c r="AC395" s="110">
        <f t="shared" si="80"/>
        <v>798180.68266144895</v>
      </c>
      <c r="AD395" s="111">
        <v>8726375.3425210305</v>
      </c>
      <c r="AE395" s="91"/>
      <c r="AF395" s="104">
        <v>11533577.635183601</v>
      </c>
      <c r="AG395" s="104">
        <v>2180875.7544397698</v>
      </c>
      <c r="AH395" s="110">
        <v>225537.19603111499</v>
      </c>
      <c r="AI395" s="110">
        <v>597689.71329984895</v>
      </c>
      <c r="AJ395" s="110">
        <f t="shared" si="81"/>
        <v>823226.90933096397</v>
      </c>
      <c r="AK395" s="111">
        <v>8529474.9714129101</v>
      </c>
      <c r="AL395" s="91"/>
      <c r="AM395" s="104">
        <v>11370233.713382799</v>
      </c>
      <c r="AN395" s="104">
        <v>2180875.7544397698</v>
      </c>
      <c r="AO395" s="110">
        <v>236218.70703809999</v>
      </c>
      <c r="AP395" s="110">
        <v>665853.53488351603</v>
      </c>
      <c r="AQ395" s="110">
        <f t="shared" si="82"/>
        <v>902072.24192161602</v>
      </c>
      <c r="AR395" s="111">
        <v>8287285.7170214402</v>
      </c>
    </row>
    <row r="396" spans="2:44" customFormat="1" x14ac:dyDescent="0.25">
      <c r="B396" s="108">
        <v>1896</v>
      </c>
      <c r="C396" s="109" t="s">
        <v>374</v>
      </c>
      <c r="D396" s="104">
        <v>1330303.5317579999</v>
      </c>
      <c r="E396" s="104">
        <v>86661.909969200395</v>
      </c>
      <c r="F396" s="110">
        <v>41790.234589003099</v>
      </c>
      <c r="G396" s="110">
        <v>69145.438105971494</v>
      </c>
      <c r="H396" s="110">
        <f t="shared" si="77"/>
        <v>110935.67269497459</v>
      </c>
      <c r="I396" s="111">
        <v>1132705.9490938301</v>
      </c>
      <c r="J396" s="91"/>
      <c r="K396" s="104">
        <v>1162375.4845256701</v>
      </c>
      <c r="L396" s="104">
        <v>72399.566413117194</v>
      </c>
      <c r="M396" s="110">
        <v>51650.034538467997</v>
      </c>
      <c r="N396" s="110">
        <v>85413.816938281801</v>
      </c>
      <c r="O396" s="110">
        <f t="shared" si="78"/>
        <v>137063.85147674981</v>
      </c>
      <c r="P396" s="111">
        <v>952912.06663580704</v>
      </c>
      <c r="Q396" s="91"/>
      <c r="R396" s="104">
        <v>1102599.0453132</v>
      </c>
      <c r="S396" s="104">
        <v>72773.886961550394</v>
      </c>
      <c r="T396" s="110">
        <v>65124.003157678097</v>
      </c>
      <c r="U396" s="110">
        <v>96374.870877081194</v>
      </c>
      <c r="V396" s="110">
        <f t="shared" si="79"/>
        <v>161498.8740347593</v>
      </c>
      <c r="W396" s="111">
        <v>868326.28431689297</v>
      </c>
      <c r="X396" s="91"/>
      <c r="Y396" s="104">
        <v>1080497.86013387</v>
      </c>
      <c r="Z396" s="104">
        <v>72773.357897368202</v>
      </c>
      <c r="AA396" s="110">
        <v>68530.375131804205</v>
      </c>
      <c r="AB396" s="110">
        <v>110928.079849773</v>
      </c>
      <c r="AC396" s="110">
        <f t="shared" si="80"/>
        <v>179458.4549815772</v>
      </c>
      <c r="AD396" s="111">
        <v>828266.04725492594</v>
      </c>
      <c r="AE396" s="91"/>
      <c r="AF396" s="104">
        <v>1070305.7487214601</v>
      </c>
      <c r="AG396" s="104">
        <v>72772.888153309701</v>
      </c>
      <c r="AH396" s="110">
        <v>71938.588389234894</v>
      </c>
      <c r="AI396" s="110">
        <v>113659.02744718399</v>
      </c>
      <c r="AJ396" s="110">
        <f t="shared" si="81"/>
        <v>185597.61583641887</v>
      </c>
      <c r="AK396" s="111">
        <v>811935.24473173404</v>
      </c>
      <c r="AL396" s="91"/>
      <c r="AM396" s="104">
        <v>1075377.16942341</v>
      </c>
      <c r="AN396" s="104">
        <v>72772.888153309701</v>
      </c>
      <c r="AO396" s="110">
        <v>75345.622072497499</v>
      </c>
      <c r="AP396" s="110">
        <v>126621.327945062</v>
      </c>
      <c r="AQ396" s="110">
        <f t="shared" si="82"/>
        <v>201966.95001755952</v>
      </c>
      <c r="AR396" s="111">
        <v>800637.33125253604</v>
      </c>
    </row>
    <row r="397" spans="2:44" customFormat="1" x14ac:dyDescent="0.25">
      <c r="B397" s="108">
        <v>642</v>
      </c>
      <c r="C397" s="109" t="s">
        <v>221</v>
      </c>
      <c r="D397" s="104"/>
      <c r="E397" s="104">
        <v>1214477.6443948001</v>
      </c>
      <c r="F397" s="110">
        <v>74544.742780383807</v>
      </c>
      <c r="G397" s="110">
        <v>143059.52711580301</v>
      </c>
      <c r="H397" s="110">
        <f t="shared" ref="H397:H398" si="83">G397+F397</f>
        <v>217604.26989618683</v>
      </c>
      <c r="I397" s="111">
        <v>3627765.5121019799</v>
      </c>
      <c r="J397" s="91"/>
      <c r="K397" s="104">
        <v>4887554.6762174703</v>
      </c>
      <c r="L397" s="104">
        <v>1236254.2517242599</v>
      </c>
      <c r="M397" s="110">
        <v>92132.494041591504</v>
      </c>
      <c r="N397" s="110">
        <v>176718.24194127301</v>
      </c>
      <c r="O397" s="110">
        <f t="shared" ref="O397:O398" si="84">N397+M397</f>
        <v>268850.73598286451</v>
      </c>
      <c r="P397" s="111">
        <v>3382449.68851035</v>
      </c>
      <c r="Q397" s="91"/>
      <c r="R397" s="104">
        <v>4740717.3428536896</v>
      </c>
      <c r="S397" s="104">
        <v>1242645.9387527099</v>
      </c>
      <c r="T397" s="110">
        <v>116167.14076775</v>
      </c>
      <c r="U397" s="110">
        <v>199396.284573271</v>
      </c>
      <c r="V397" s="110">
        <f t="shared" ref="V397:V398" si="85">U397+T397</f>
        <v>315563.42534102098</v>
      </c>
      <c r="W397" s="111">
        <v>3182507.9787599598</v>
      </c>
      <c r="X397" s="91"/>
      <c r="Y397" s="104">
        <v>4647802.6744760303</v>
      </c>
      <c r="Z397" s="104">
        <v>1242636.9047504801</v>
      </c>
      <c r="AA397" s="110">
        <v>122243.371856732</v>
      </c>
      <c r="AB397" s="110">
        <v>229506.37210297899</v>
      </c>
      <c r="AC397" s="110">
        <f t="shared" ref="AC397:AC398" si="86">AB397+AA397</f>
        <v>351749.74395971099</v>
      </c>
      <c r="AD397" s="111">
        <v>3053416.02576584</v>
      </c>
      <c r="AE397" s="91"/>
      <c r="AF397" s="104">
        <v>4587577.1903608898</v>
      </c>
      <c r="AG397" s="104">
        <v>1242628.88366529</v>
      </c>
      <c r="AH397" s="110">
        <v>128322.887397014</v>
      </c>
      <c r="AI397" s="110">
        <v>235156.60851141601</v>
      </c>
      <c r="AJ397" s="110">
        <f t="shared" ref="AJ397:AJ398" si="87">AI397+AH397</f>
        <v>363479.49590843002</v>
      </c>
      <c r="AK397" s="111">
        <v>2981468.8107871599</v>
      </c>
      <c r="AL397" s="91"/>
      <c r="AM397" s="104">
        <v>4442750.4931267202</v>
      </c>
      <c r="AN397" s="104">
        <v>1242628.88366529</v>
      </c>
      <c r="AO397" s="110">
        <v>134400.29883202299</v>
      </c>
      <c r="AP397" s="110">
        <v>261975.16126564599</v>
      </c>
      <c r="AQ397" s="110">
        <f t="shared" ref="AQ397:AQ398" si="88">AP397+AO397</f>
        <v>396375.46009766898</v>
      </c>
      <c r="AR397" s="111">
        <v>2803746.1493637599</v>
      </c>
    </row>
    <row r="398" spans="2:44" customFormat="1" x14ac:dyDescent="0.25">
      <c r="B398" s="113">
        <v>193</v>
      </c>
      <c r="C398" s="114" t="s">
        <v>68</v>
      </c>
      <c r="D398" s="115">
        <v>18619447.960882399</v>
      </c>
      <c r="E398" s="115">
        <v>4106903.2520945701</v>
      </c>
      <c r="F398" s="116">
        <v>371594.24810221599</v>
      </c>
      <c r="G398" s="116">
        <v>526935.92487654195</v>
      </c>
      <c r="H398" s="118">
        <f t="shared" si="83"/>
        <v>898530.17297875788</v>
      </c>
      <c r="I398" s="117">
        <v>13614014.5358091</v>
      </c>
      <c r="J398" s="91"/>
      <c r="K398" s="115">
        <v>17829562.650516599</v>
      </c>
      <c r="L398" s="115">
        <v>4101264.5992046702</v>
      </c>
      <c r="M398" s="116">
        <v>459266.52332853997</v>
      </c>
      <c r="N398" s="116">
        <v>650912.19115035399</v>
      </c>
      <c r="O398" s="118">
        <f t="shared" si="84"/>
        <v>1110178.7144788939</v>
      </c>
      <c r="P398" s="117">
        <v>12618119.336833</v>
      </c>
      <c r="Q398" s="91"/>
      <c r="R398" s="115">
        <v>17309043.132608902</v>
      </c>
      <c r="S398" s="115">
        <v>4122468.9750055401</v>
      </c>
      <c r="T398" s="116">
        <v>579075.5956453</v>
      </c>
      <c r="U398" s="116">
        <v>734442.98151155002</v>
      </c>
      <c r="V398" s="118">
        <f t="shared" si="85"/>
        <v>1313518.5771568501</v>
      </c>
      <c r="W398" s="117">
        <v>11873055.5804465</v>
      </c>
      <c r="X398" s="91"/>
      <c r="Y398" s="115">
        <v>16771469.5235245</v>
      </c>
      <c r="Z398" s="115">
        <v>4122439.0047680298</v>
      </c>
      <c r="AA398" s="116">
        <v>609364.68698280002</v>
      </c>
      <c r="AB398" s="116">
        <v>845348.47057930497</v>
      </c>
      <c r="AC398" s="118">
        <f t="shared" si="86"/>
        <v>1454713.157562105</v>
      </c>
      <c r="AD398" s="117">
        <v>11194317.3611943</v>
      </c>
      <c r="AE398" s="91"/>
      <c r="AF398" s="115">
        <v>16545965.684991499</v>
      </c>
      <c r="AG398" s="115">
        <v>4122412.3948755502</v>
      </c>
      <c r="AH398" s="116">
        <v>639670.15081238595</v>
      </c>
      <c r="AI398" s="116">
        <v>866160.17468371603</v>
      </c>
      <c r="AJ398" s="118">
        <f t="shared" si="87"/>
        <v>1505830.325496102</v>
      </c>
      <c r="AK398" s="117">
        <v>10917722.964619899</v>
      </c>
      <c r="AL398" s="91"/>
      <c r="AM398" s="115">
        <v>16369104.9535618</v>
      </c>
      <c r="AN398" s="115">
        <v>4122412.3948755502</v>
      </c>
      <c r="AO398" s="116">
        <v>669965.12599599105</v>
      </c>
      <c r="AP398" s="116">
        <v>964941.84399512794</v>
      </c>
      <c r="AQ398" s="118">
        <f t="shared" si="88"/>
        <v>1634906.9699911191</v>
      </c>
      <c r="AR398" s="117">
        <v>10611785.5886951</v>
      </c>
    </row>
    <row r="404" spans="4:9" x14ac:dyDescent="0.25">
      <c r="D404" s="157"/>
      <c r="E404" s="157"/>
      <c r="F404" s="157"/>
      <c r="G404" s="157"/>
      <c r="H404" s="157"/>
      <c r="I404" s="157"/>
    </row>
    <row r="405" spans="4:9" x14ac:dyDescent="0.25">
      <c r="D405" s="157"/>
      <c r="E405" s="157"/>
      <c r="F405" s="157"/>
      <c r="G405" s="157"/>
      <c r="H405" s="157"/>
      <c r="I405" s="157"/>
    </row>
    <row r="406" spans="4:9" x14ac:dyDescent="0.25">
      <c r="D406" s="157"/>
      <c r="E406" s="157"/>
      <c r="F406" s="157"/>
      <c r="G406" s="157"/>
      <c r="H406" s="157"/>
      <c r="I406" s="157"/>
    </row>
    <row r="411" spans="4:9" x14ac:dyDescent="0.25">
      <c r="I411" s="15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9"/>
  <sheetViews>
    <sheetView workbookViewId="0">
      <selection activeCell="E10" sqref="E10"/>
    </sheetView>
  </sheetViews>
  <sheetFormatPr defaultRowHeight="15" x14ac:dyDescent="0.25"/>
  <cols>
    <col min="1" max="1" width="7.42578125" customWidth="1"/>
    <col min="2" max="2" width="32.5703125" bestFit="1" customWidth="1"/>
    <col min="3" max="3" width="12" bestFit="1" customWidth="1"/>
    <col min="4" max="4" width="11.42578125" customWidth="1"/>
    <col min="5" max="5" width="16.140625" customWidth="1"/>
    <col min="6" max="6" width="13.85546875" customWidth="1"/>
    <col min="7" max="7" width="21" customWidth="1"/>
  </cols>
  <sheetData>
    <row r="1" spans="1:7" x14ac:dyDescent="0.25">
      <c r="A1" t="s">
        <v>400</v>
      </c>
      <c r="B1" t="s">
        <v>401</v>
      </c>
      <c r="C1" t="s">
        <v>402</v>
      </c>
      <c r="D1" t="s">
        <v>396</v>
      </c>
      <c r="E1" t="s">
        <v>397</v>
      </c>
      <c r="F1" t="s">
        <v>398</v>
      </c>
      <c r="G1" t="s">
        <v>399</v>
      </c>
    </row>
    <row r="2" spans="1:7" x14ac:dyDescent="0.25">
      <c r="A2">
        <v>1680</v>
      </c>
      <c r="B2" t="s">
        <v>331</v>
      </c>
      <c r="C2" t="s">
        <v>393</v>
      </c>
      <c r="D2" s="4">
        <v>25243</v>
      </c>
      <c r="E2" s="3">
        <f>IF(Tabel1[[#This Row],[inwoners]]&lt;=15000,1,IF(AND(Tabel1[[#This Row],[inwoners]]&lt;40000,Tabel1[[#This Row],[inwoners]]&gt;15000)=TRUE,(40000-Tabel1[[#This Row],[inwoners]])/25000,0))</f>
        <v>0.59028000000000003</v>
      </c>
      <c r="F2" s="5">
        <v>4632720</v>
      </c>
      <c r="G2" s="6">
        <v>8.0382091494857341E-4</v>
      </c>
    </row>
    <row r="3" spans="1:7" x14ac:dyDescent="0.25">
      <c r="A3">
        <v>738</v>
      </c>
      <c r="B3" t="s">
        <v>238</v>
      </c>
      <c r="C3" t="s">
        <v>394</v>
      </c>
      <c r="D3" s="4">
        <v>13038</v>
      </c>
      <c r="E3" s="3">
        <f>IF(Tabel1[[#This Row],[inwoners]]&lt;=15000,1,IF(AND(Tabel1[[#This Row],[inwoners]]&lt;40000,Tabel1[[#This Row],[inwoners]]&gt;15000)=TRUE,(40000-Tabel1[[#This Row],[inwoners]])/25000,0))</f>
        <v>1</v>
      </c>
      <c r="F3" s="5">
        <v>1286561</v>
      </c>
      <c r="G3" s="6">
        <v>2.2323055141626336E-4</v>
      </c>
    </row>
    <row r="4" spans="1:7" x14ac:dyDescent="0.25">
      <c r="A4">
        <v>358</v>
      </c>
      <c r="B4" t="s">
        <v>133</v>
      </c>
      <c r="C4" t="s">
        <v>393</v>
      </c>
      <c r="D4" s="4">
        <v>31299</v>
      </c>
      <c r="E4" s="3">
        <f>IF(Tabel1[[#This Row],[inwoners]]&lt;=15000,1,IF(AND(Tabel1[[#This Row],[inwoners]]&lt;40000,Tabel1[[#This Row],[inwoners]]&gt;15000)=TRUE,(40000-Tabel1[[#This Row],[inwoners]])/25000,0))</f>
        <v>0.34804000000000002</v>
      </c>
      <c r="F4" s="5">
        <v>3618429</v>
      </c>
      <c r="G4" s="6">
        <v>6.278317941633536E-4</v>
      </c>
    </row>
    <row r="5" spans="1:7" x14ac:dyDescent="0.25">
      <c r="A5">
        <v>197</v>
      </c>
      <c r="B5" t="s">
        <v>70</v>
      </c>
      <c r="C5" t="s">
        <v>393</v>
      </c>
      <c r="D5" s="4">
        <v>26912</v>
      </c>
      <c r="E5" s="3">
        <f>IF(Tabel1[[#This Row],[inwoners]]&lt;=15000,1,IF(AND(Tabel1[[#This Row],[inwoners]]&lt;40000,Tabel1[[#This Row],[inwoners]]&gt;15000)=TRUE,(40000-Tabel1[[#This Row],[inwoners]])/25000,0))</f>
        <v>0.52351999999999999</v>
      </c>
      <c r="F5" s="5">
        <v>4227154</v>
      </c>
      <c r="G5" s="6">
        <v>7.3345136246276963E-4</v>
      </c>
    </row>
    <row r="6" spans="1:7" x14ac:dyDescent="0.25">
      <c r="A6">
        <v>59</v>
      </c>
      <c r="B6" t="s">
        <v>27</v>
      </c>
      <c r="C6" t="s">
        <v>393</v>
      </c>
      <c r="D6" s="4">
        <v>28007</v>
      </c>
      <c r="E6" s="3">
        <f>IF(Tabel1[[#This Row],[inwoners]]&lt;=15000,1,IF(AND(Tabel1[[#This Row],[inwoners]]&lt;40000,Tabel1[[#This Row],[inwoners]]&gt;15000)=TRUE,(40000-Tabel1[[#This Row],[inwoners]])/25000,0))</f>
        <v>0.47971999999999998</v>
      </c>
      <c r="F6" s="5">
        <v>10161224</v>
      </c>
      <c r="G6" s="6">
        <v>1.7630688607723764E-3</v>
      </c>
    </row>
    <row r="7" spans="1:7" x14ac:dyDescent="0.25">
      <c r="A7">
        <v>482</v>
      </c>
      <c r="B7" t="s">
        <v>172</v>
      </c>
      <c r="C7" t="s">
        <v>393</v>
      </c>
      <c r="D7" s="4">
        <v>19955</v>
      </c>
      <c r="E7" s="3">
        <f>IF(Tabel1[[#This Row],[inwoners]]&lt;=15000,1,IF(AND(Tabel1[[#This Row],[inwoners]]&lt;40000,Tabel1[[#This Row],[inwoners]]&gt;15000)=TRUE,(40000-Tabel1[[#This Row],[inwoners]])/25000,0))</f>
        <v>0.80179999999999996</v>
      </c>
      <c r="F7" s="5">
        <v>4087172</v>
      </c>
      <c r="G7" s="6">
        <v>7.09163156113944E-4</v>
      </c>
    </row>
    <row r="8" spans="1:7" x14ac:dyDescent="0.25">
      <c r="A8">
        <v>613</v>
      </c>
      <c r="B8" t="s">
        <v>210</v>
      </c>
      <c r="C8" t="s">
        <v>393</v>
      </c>
      <c r="D8" s="4">
        <v>24985</v>
      </c>
      <c r="E8" s="3">
        <f>IF(Tabel1[[#This Row],[inwoners]]&lt;=15000,1,IF(AND(Tabel1[[#This Row],[inwoners]]&lt;40000,Tabel1[[#This Row],[inwoners]]&gt;15000)=TRUE,(40000-Tabel1[[#This Row],[inwoners]])/25000,0))</f>
        <v>0.60060000000000002</v>
      </c>
      <c r="F8" s="5">
        <v>4257523</v>
      </c>
      <c r="G8" s="6">
        <v>7.3872067236409615E-4</v>
      </c>
    </row>
    <row r="9" spans="1:7" x14ac:dyDescent="0.25">
      <c r="A9">
        <v>361</v>
      </c>
      <c r="B9" t="s">
        <v>134</v>
      </c>
      <c r="C9" t="s">
        <v>395</v>
      </c>
      <c r="D9" s="4">
        <v>107615</v>
      </c>
      <c r="E9" s="3">
        <f>IF(Tabel1[[#This Row],[inwoners]]&lt;=15000,1,IF(AND(Tabel1[[#This Row],[inwoners]]&lt;40000,Tabel1[[#This Row],[inwoners]]&gt;15000)=TRUE,(40000-Tabel1[[#This Row],[inwoners]])/25000,0))</f>
        <v>0</v>
      </c>
      <c r="F9" s="5">
        <v>33911789</v>
      </c>
      <c r="G9" s="6">
        <v>5.8840174371693017E-3</v>
      </c>
    </row>
    <row r="10" spans="1:7" x14ac:dyDescent="0.25">
      <c r="A10">
        <v>141</v>
      </c>
      <c r="B10" t="s">
        <v>49</v>
      </c>
      <c r="C10" t="s">
        <v>395</v>
      </c>
      <c r="D10" s="4">
        <v>72425</v>
      </c>
      <c r="E10" s="3">
        <f>IF(Tabel1[[#This Row],[inwoners]]&lt;=15000,1,IF(AND(Tabel1[[#This Row],[inwoners]]&lt;40000,Tabel1[[#This Row],[inwoners]]&gt;15000)=TRUE,(40000-Tabel1[[#This Row],[inwoners]])/25000,0))</f>
        <v>0</v>
      </c>
      <c r="F10" s="5">
        <v>37180556</v>
      </c>
      <c r="G10" s="6">
        <v>6.4511795537430866E-3</v>
      </c>
    </row>
    <row r="11" spans="1:7" x14ac:dyDescent="0.25">
      <c r="A11">
        <v>34</v>
      </c>
      <c r="B11" t="s">
        <v>18</v>
      </c>
      <c r="C11" t="s">
        <v>395</v>
      </c>
      <c r="D11" s="4">
        <v>198145</v>
      </c>
      <c r="E11" s="3">
        <f>IF(Tabel1[[#This Row],[inwoners]]&lt;=15000,1,IF(AND(Tabel1[[#This Row],[inwoners]]&lt;40000,Tabel1[[#This Row],[inwoners]]&gt;15000)=TRUE,(40000-Tabel1[[#This Row],[inwoners]])/25000,0))</f>
        <v>0</v>
      </c>
      <c r="F11" s="5">
        <v>79641064</v>
      </c>
      <c r="G11" s="6">
        <v>1.3818480920918573E-2</v>
      </c>
    </row>
    <row r="12" spans="1:7" x14ac:dyDescent="0.25">
      <c r="A12">
        <v>484</v>
      </c>
      <c r="B12" t="s">
        <v>173</v>
      </c>
      <c r="C12" t="s">
        <v>395</v>
      </c>
      <c r="D12" s="4">
        <v>107960</v>
      </c>
      <c r="E12" s="3">
        <f>IF(Tabel1[[#This Row],[inwoners]]&lt;=15000,1,IF(AND(Tabel1[[#This Row],[inwoners]]&lt;40000,Tabel1[[#This Row],[inwoners]]&gt;15000)=TRUE,(40000-Tabel1[[#This Row],[inwoners]])/25000,0))</f>
        <v>0</v>
      </c>
      <c r="F12" s="5">
        <v>20989147</v>
      </c>
      <c r="G12" s="6">
        <v>3.6418163293983029E-3</v>
      </c>
    </row>
    <row r="13" spans="1:7" x14ac:dyDescent="0.25">
      <c r="A13">
        <v>1723</v>
      </c>
      <c r="B13" t="s">
        <v>351</v>
      </c>
      <c r="C13" t="s">
        <v>394</v>
      </c>
      <c r="D13" s="4">
        <v>9924</v>
      </c>
      <c r="E13" s="3">
        <f>IF(Tabel1[[#This Row],[inwoners]]&lt;=15000,1,IF(AND(Tabel1[[#This Row],[inwoners]]&lt;40000,Tabel1[[#This Row],[inwoners]]&gt;15000)=TRUE,(40000-Tabel1[[#This Row],[inwoners]])/25000,0))</f>
        <v>1</v>
      </c>
      <c r="F13" s="5">
        <v>1018086</v>
      </c>
      <c r="G13" s="6">
        <v>1.7664758932470199E-4</v>
      </c>
    </row>
    <row r="14" spans="1:7" x14ac:dyDescent="0.25">
      <c r="A14">
        <v>60</v>
      </c>
      <c r="B14" t="s">
        <v>28</v>
      </c>
      <c r="C14" t="s">
        <v>394</v>
      </c>
      <c r="D14" s="4">
        <v>3611</v>
      </c>
      <c r="E14" s="3">
        <f>IF(Tabel1[[#This Row],[inwoners]]&lt;=15000,1,IF(AND(Tabel1[[#This Row],[inwoners]]&lt;40000,Tabel1[[#This Row],[inwoners]]&gt;15000)=TRUE,(40000-Tabel1[[#This Row],[inwoners]])/25000,0))</f>
        <v>1</v>
      </c>
      <c r="F14" s="5">
        <v>161875</v>
      </c>
      <c r="G14" s="6">
        <v>2.8086849757226927E-5</v>
      </c>
    </row>
    <row r="15" spans="1:7" x14ac:dyDescent="0.25">
      <c r="A15">
        <v>307</v>
      </c>
      <c r="B15" t="s">
        <v>113</v>
      </c>
      <c r="C15" t="s">
        <v>395</v>
      </c>
      <c r="D15" s="4">
        <v>153602</v>
      </c>
      <c r="E15" s="3">
        <f>IF(Tabel1[[#This Row],[inwoners]]&lt;=15000,1,IF(AND(Tabel1[[#This Row],[inwoners]]&lt;40000,Tabel1[[#This Row],[inwoners]]&gt;15000)=TRUE,(40000-Tabel1[[#This Row],[inwoners]])/25000,0))</f>
        <v>0</v>
      </c>
      <c r="F15" s="5">
        <v>45256210</v>
      </c>
      <c r="G15" s="6">
        <v>7.8523822137545069E-3</v>
      </c>
    </row>
    <row r="16" spans="1:7" x14ac:dyDescent="0.25">
      <c r="A16">
        <v>362</v>
      </c>
      <c r="B16" t="s">
        <v>135</v>
      </c>
      <c r="C16" t="s">
        <v>395</v>
      </c>
      <c r="D16" s="4">
        <v>88602</v>
      </c>
      <c r="E16" s="3">
        <f>IF(Tabel1[[#This Row],[inwoners]]&lt;=15000,1,IF(AND(Tabel1[[#This Row],[inwoners]]&lt;40000,Tabel1[[#This Row],[inwoners]]&gt;15000)=TRUE,(40000-Tabel1[[#This Row],[inwoners]])/25000,0))</f>
        <v>0</v>
      </c>
      <c r="F16" s="5">
        <v>18384708</v>
      </c>
      <c r="G16" s="6">
        <v>3.1899214296617017E-3</v>
      </c>
    </row>
    <row r="17" spans="1:7" x14ac:dyDescent="0.25">
      <c r="A17">
        <v>363</v>
      </c>
      <c r="B17" t="s">
        <v>2</v>
      </c>
      <c r="C17" t="s">
        <v>395</v>
      </c>
      <c r="D17" s="4">
        <v>833624</v>
      </c>
      <c r="E17" s="3">
        <f>IF(Tabel1[[#This Row],[inwoners]]&lt;=15000,1,IF(AND(Tabel1[[#This Row],[inwoners]]&lt;40000,Tabel1[[#This Row],[inwoners]]&gt;15000)=TRUE,(40000-Tabel1[[#This Row],[inwoners]])/25000,0))</f>
        <v>0</v>
      </c>
      <c r="F17" s="5">
        <v>574328939</v>
      </c>
      <c r="G17" s="6">
        <v>9.9651525071323854E-2</v>
      </c>
    </row>
    <row r="18" spans="1:7" x14ac:dyDescent="0.25">
      <c r="A18">
        <v>200</v>
      </c>
      <c r="B18" t="s">
        <v>71</v>
      </c>
      <c r="C18" t="s">
        <v>395</v>
      </c>
      <c r="D18" s="4">
        <v>159025</v>
      </c>
      <c r="E18" s="3">
        <f>IF(Tabel1[[#This Row],[inwoners]]&lt;=15000,1,IF(AND(Tabel1[[#This Row],[inwoners]]&lt;40000,Tabel1[[#This Row],[inwoners]]&gt;15000)=TRUE,(40000-Tabel1[[#This Row],[inwoners]])/25000,0))</f>
        <v>0</v>
      </c>
      <c r="F18" s="5">
        <v>47176783</v>
      </c>
      <c r="G18" s="6">
        <v>8.1856198681099449E-3</v>
      </c>
    </row>
    <row r="19" spans="1:7" x14ac:dyDescent="0.25">
      <c r="A19">
        <v>3</v>
      </c>
      <c r="B19" t="s">
        <v>6</v>
      </c>
      <c r="C19" t="s">
        <v>394</v>
      </c>
      <c r="D19" s="4">
        <v>12001</v>
      </c>
      <c r="E19" s="3">
        <f>IF(Tabel1[[#This Row],[inwoners]]&lt;=15000,1,IF(AND(Tabel1[[#This Row],[inwoners]]&lt;40000,Tabel1[[#This Row],[inwoners]]&gt;15000)=TRUE,(40000-Tabel1[[#This Row],[inwoners]])/25000,0))</f>
        <v>1</v>
      </c>
      <c r="F19" s="5">
        <v>5824216</v>
      </c>
      <c r="G19" s="6">
        <v>1.0105567860734343E-3</v>
      </c>
    </row>
    <row r="20" spans="1:7" x14ac:dyDescent="0.25">
      <c r="A20">
        <v>202</v>
      </c>
      <c r="B20" t="s">
        <v>72</v>
      </c>
      <c r="C20" t="s">
        <v>395</v>
      </c>
      <c r="D20" s="4">
        <v>153818</v>
      </c>
      <c r="E20" s="3">
        <f>IF(Tabel1[[#This Row],[inwoners]]&lt;=15000,1,IF(AND(Tabel1[[#This Row],[inwoners]]&lt;40000,Tabel1[[#This Row],[inwoners]]&gt;15000)=TRUE,(40000-Tabel1[[#This Row],[inwoners]])/25000,0))</f>
        <v>0</v>
      </c>
      <c r="F20" s="5">
        <v>99246617</v>
      </c>
      <c r="G20" s="6">
        <v>1.7220230551919961E-2</v>
      </c>
    </row>
    <row r="21" spans="1:7" x14ac:dyDescent="0.25">
      <c r="A21">
        <v>106</v>
      </c>
      <c r="B21" t="s">
        <v>43</v>
      </c>
      <c r="C21" t="s">
        <v>395</v>
      </c>
      <c r="D21" s="4">
        <v>67061</v>
      </c>
      <c r="E21" s="3">
        <f>IF(Tabel1[[#This Row],[inwoners]]&lt;=15000,1,IF(AND(Tabel1[[#This Row],[inwoners]]&lt;40000,Tabel1[[#This Row],[inwoners]]&gt;15000)=TRUE,(40000-Tabel1[[#This Row],[inwoners]])/25000,0))</f>
        <v>0</v>
      </c>
      <c r="F21" s="5">
        <v>30204443</v>
      </c>
      <c r="G21" s="6">
        <v>5.2407576990994567E-3</v>
      </c>
    </row>
    <row r="22" spans="1:7" x14ac:dyDescent="0.25">
      <c r="A22">
        <v>743</v>
      </c>
      <c r="B22" t="s">
        <v>239</v>
      </c>
      <c r="C22" t="s">
        <v>393</v>
      </c>
      <c r="D22" s="4">
        <v>16580</v>
      </c>
      <c r="E22" s="3">
        <f>IF(Tabel1[[#This Row],[inwoners]]&lt;=15000,1,IF(AND(Tabel1[[#This Row],[inwoners]]&lt;40000,Tabel1[[#This Row],[inwoners]]&gt;15000)=TRUE,(40000-Tabel1[[#This Row],[inwoners]])/25000,0))</f>
        <v>0.93679999999999997</v>
      </c>
      <c r="F22" s="5">
        <v>2639412</v>
      </c>
      <c r="G22" s="6">
        <v>4.5796304736013489E-4</v>
      </c>
    </row>
    <row r="23" spans="1:7" x14ac:dyDescent="0.25">
      <c r="A23">
        <v>744</v>
      </c>
      <c r="B23" t="s">
        <v>240</v>
      </c>
      <c r="C23" t="s">
        <v>394</v>
      </c>
      <c r="D23" s="4">
        <v>6611</v>
      </c>
      <c r="E23" s="3">
        <f>IF(Tabel1[[#This Row],[inwoners]]&lt;=15000,1,IF(AND(Tabel1[[#This Row],[inwoners]]&lt;40000,Tabel1[[#This Row],[inwoners]]&gt;15000)=TRUE,(40000-Tabel1[[#This Row],[inwoners]])/25000,0))</f>
        <v>1</v>
      </c>
      <c r="F23" s="5">
        <v>834758</v>
      </c>
      <c r="G23" s="6">
        <v>1.448384403375644E-4</v>
      </c>
    </row>
    <row r="24" spans="1:7" x14ac:dyDescent="0.25">
      <c r="A24">
        <v>308</v>
      </c>
      <c r="B24" t="s">
        <v>114</v>
      </c>
      <c r="C24" t="s">
        <v>393</v>
      </c>
      <c r="D24" s="4">
        <v>24521</v>
      </c>
      <c r="E24" s="3">
        <f>IF(Tabel1[[#This Row],[inwoners]]&lt;=15000,1,IF(AND(Tabel1[[#This Row],[inwoners]]&lt;40000,Tabel1[[#This Row],[inwoners]]&gt;15000)=TRUE,(40000-Tabel1[[#This Row],[inwoners]])/25000,0))</f>
        <v>0.61916000000000004</v>
      </c>
      <c r="F24" s="5">
        <v>4792907</v>
      </c>
      <c r="G24" s="6">
        <v>8.3161488067559066E-4</v>
      </c>
    </row>
    <row r="25" spans="1:7" x14ac:dyDescent="0.25">
      <c r="A25">
        <v>489</v>
      </c>
      <c r="B25" t="s">
        <v>174</v>
      </c>
      <c r="C25" t="s">
        <v>395</v>
      </c>
      <c r="D25" s="4">
        <v>47861</v>
      </c>
      <c r="E25" s="3">
        <f>IF(Tabel1[[#This Row],[inwoners]]&lt;=15000,1,IF(AND(Tabel1[[#This Row],[inwoners]]&lt;40000,Tabel1[[#This Row],[inwoners]]&gt;15000)=TRUE,(40000-Tabel1[[#This Row],[inwoners]])/25000,0))</f>
        <v>0</v>
      </c>
      <c r="F25" s="5">
        <v>6998536</v>
      </c>
      <c r="G25" s="6">
        <v>1.2143124580852134E-3</v>
      </c>
    </row>
    <row r="26" spans="1:7" x14ac:dyDescent="0.25">
      <c r="A26">
        <v>203</v>
      </c>
      <c r="B26" t="s">
        <v>73</v>
      </c>
      <c r="C26" t="s">
        <v>395</v>
      </c>
      <c r="D26" s="4">
        <v>55441</v>
      </c>
      <c r="E26" s="3">
        <f>IF(Tabel1[[#This Row],[inwoners]]&lt;=15000,1,IF(AND(Tabel1[[#This Row],[inwoners]]&lt;40000,Tabel1[[#This Row],[inwoners]]&gt;15000)=TRUE,(40000-Tabel1[[#This Row],[inwoners]])/25000,0))</f>
        <v>0</v>
      </c>
      <c r="F26" s="5">
        <v>7432912</v>
      </c>
      <c r="G26" s="6">
        <v>1.2896808191671914E-3</v>
      </c>
    </row>
    <row r="27" spans="1:7" x14ac:dyDescent="0.25">
      <c r="A27">
        <v>5</v>
      </c>
      <c r="B27" t="s">
        <v>7</v>
      </c>
      <c r="C27" t="s">
        <v>394</v>
      </c>
      <c r="D27" s="4">
        <v>10433</v>
      </c>
      <c r="E27" s="3">
        <f>IF(Tabel1[[#This Row],[inwoners]]&lt;=15000,1,IF(AND(Tabel1[[#This Row],[inwoners]]&lt;40000,Tabel1[[#This Row],[inwoners]]&gt;15000)=TRUE,(40000-Tabel1[[#This Row],[inwoners]])/25000,0))</f>
        <v>1</v>
      </c>
      <c r="F27" s="5">
        <v>1826601</v>
      </c>
      <c r="G27" s="6">
        <v>3.1693261994378665E-4</v>
      </c>
    </row>
    <row r="28" spans="1:7" x14ac:dyDescent="0.25">
      <c r="A28">
        <v>888</v>
      </c>
      <c r="B28" t="s">
        <v>289</v>
      </c>
      <c r="C28" t="s">
        <v>393</v>
      </c>
      <c r="D28" s="4">
        <v>16068</v>
      </c>
      <c r="E28" s="3">
        <f>IF(Tabel1[[#This Row],[inwoners]]&lt;=15000,1,IF(AND(Tabel1[[#This Row],[inwoners]]&lt;40000,Tabel1[[#This Row],[inwoners]]&gt;15000)=TRUE,(40000-Tabel1[[#This Row],[inwoners]])/25000,0))</f>
        <v>0.95728000000000002</v>
      </c>
      <c r="F28" s="5">
        <v>3621297</v>
      </c>
      <c r="G28" s="6">
        <v>6.2832941939951561E-4</v>
      </c>
    </row>
    <row r="29" spans="1:7" x14ac:dyDescent="0.25">
      <c r="A29">
        <v>370</v>
      </c>
      <c r="B29" t="s">
        <v>136</v>
      </c>
      <c r="C29" t="s">
        <v>394</v>
      </c>
      <c r="D29" s="4">
        <v>8958</v>
      </c>
      <c r="E29" s="3">
        <f>IF(Tabel1[[#This Row],[inwoners]]&lt;=15000,1,IF(AND(Tabel1[[#This Row],[inwoners]]&lt;40000,Tabel1[[#This Row],[inwoners]]&gt;15000)=TRUE,(40000-Tabel1[[#This Row],[inwoners]])/25000,0))</f>
        <v>1</v>
      </c>
      <c r="F29" s="5">
        <v>1032675</v>
      </c>
      <c r="G29" s="6">
        <v>1.7917891937015794E-4</v>
      </c>
    </row>
    <row r="30" spans="1:7" x14ac:dyDescent="0.25">
      <c r="A30">
        <v>889</v>
      </c>
      <c r="B30" t="s">
        <v>290</v>
      </c>
      <c r="C30" t="s">
        <v>394</v>
      </c>
      <c r="D30" s="4">
        <v>13388</v>
      </c>
      <c r="E30" s="3">
        <f>IF(Tabel1[[#This Row],[inwoners]]&lt;=15000,1,IF(AND(Tabel1[[#This Row],[inwoners]]&lt;40000,Tabel1[[#This Row],[inwoners]]&gt;15000)=TRUE,(40000-Tabel1[[#This Row],[inwoners]])/25000,0))</f>
        <v>1</v>
      </c>
      <c r="F30" s="5">
        <v>3020736</v>
      </c>
      <c r="G30" s="6">
        <v>5.2412638263009501E-4</v>
      </c>
    </row>
    <row r="31" spans="1:7" x14ac:dyDescent="0.25">
      <c r="A31">
        <v>7</v>
      </c>
      <c r="B31" t="s">
        <v>8</v>
      </c>
      <c r="C31" t="s">
        <v>394</v>
      </c>
      <c r="D31" s="4">
        <v>8971</v>
      </c>
      <c r="E31" s="3">
        <f>IF(Tabel1[[#This Row],[inwoners]]&lt;=15000,1,IF(AND(Tabel1[[#This Row],[inwoners]]&lt;40000,Tabel1[[#This Row],[inwoners]]&gt;15000)=TRUE,(40000-Tabel1[[#This Row],[inwoners]])/25000,0))</f>
        <v>1</v>
      </c>
      <c r="F31" s="5">
        <v>2990237</v>
      </c>
      <c r="G31" s="6">
        <v>5.188345164942145E-4</v>
      </c>
    </row>
    <row r="32" spans="1:7" x14ac:dyDescent="0.25">
      <c r="A32">
        <v>1945</v>
      </c>
      <c r="B32" t="s">
        <v>389</v>
      </c>
      <c r="C32" t="s">
        <v>393</v>
      </c>
      <c r="D32" s="4">
        <v>34574</v>
      </c>
      <c r="E32" s="3">
        <f>IF(Tabel1[[#This Row],[inwoners]]&lt;=15000,1,IF(AND(Tabel1[[#This Row],[inwoners]]&lt;40000,Tabel1[[#This Row],[inwoners]]&gt;15000)=TRUE,(40000-Tabel1[[#This Row],[inwoners]])/25000,0))</f>
        <v>0.21704000000000001</v>
      </c>
      <c r="F32" s="5">
        <v>9435735</v>
      </c>
      <c r="G32" s="6">
        <v>1.6371896296154911E-3</v>
      </c>
    </row>
    <row r="33" spans="1:7" x14ac:dyDescent="0.25">
      <c r="A33">
        <v>1724</v>
      </c>
      <c r="B33" t="s">
        <v>352</v>
      </c>
      <c r="C33" t="s">
        <v>393</v>
      </c>
      <c r="D33" s="4">
        <v>18253</v>
      </c>
      <c r="E33" s="3">
        <f>IF(Tabel1[[#This Row],[inwoners]]&lt;=15000,1,IF(AND(Tabel1[[#This Row],[inwoners]]&lt;40000,Tabel1[[#This Row],[inwoners]]&gt;15000)=TRUE,(40000-Tabel1[[#This Row],[inwoners]])/25000,0))</f>
        <v>0.86987999999999999</v>
      </c>
      <c r="F33" s="5">
        <v>2036004</v>
      </c>
      <c r="G33" s="6">
        <v>3.5326602905398023E-4</v>
      </c>
    </row>
    <row r="34" spans="1:7" x14ac:dyDescent="0.25">
      <c r="A34">
        <v>893</v>
      </c>
      <c r="B34" t="s">
        <v>291</v>
      </c>
      <c r="C34" t="s">
        <v>394</v>
      </c>
      <c r="D34" s="4">
        <v>13090</v>
      </c>
      <c r="E34" s="3">
        <f>IF(Tabel1[[#This Row],[inwoners]]&lt;=15000,1,IF(AND(Tabel1[[#This Row],[inwoners]]&lt;40000,Tabel1[[#This Row],[inwoners]]&gt;15000)=TRUE,(40000-Tabel1[[#This Row],[inwoners]])/25000,0))</f>
        <v>1</v>
      </c>
      <c r="F34" s="5">
        <v>2369320</v>
      </c>
      <c r="G34" s="6">
        <v>4.1109952041262023E-4</v>
      </c>
    </row>
    <row r="35" spans="1:7" x14ac:dyDescent="0.25">
      <c r="A35">
        <v>373</v>
      </c>
      <c r="B35" t="s">
        <v>137</v>
      </c>
      <c r="C35" t="s">
        <v>393</v>
      </c>
      <c r="D35" s="4">
        <v>29943</v>
      </c>
      <c r="E35" s="3">
        <f>IF(Tabel1[[#This Row],[inwoners]]&lt;=15000,1,IF(AND(Tabel1[[#This Row],[inwoners]]&lt;40000,Tabel1[[#This Row],[inwoners]]&gt;15000)=TRUE,(40000-Tabel1[[#This Row],[inwoners]])/25000,0))</f>
        <v>0.40228000000000003</v>
      </c>
      <c r="F35" s="5">
        <v>4260102</v>
      </c>
      <c r="G35" s="6">
        <v>7.3916815335574944E-4</v>
      </c>
    </row>
    <row r="36" spans="1:7" x14ac:dyDescent="0.25">
      <c r="A36">
        <v>748</v>
      </c>
      <c r="B36" t="s">
        <v>241</v>
      </c>
      <c r="C36" t="s">
        <v>395</v>
      </c>
      <c r="D36" s="4">
        <v>66237</v>
      </c>
      <c r="E36" s="3">
        <f>IF(Tabel1[[#This Row],[inwoners]]&lt;=15000,1,IF(AND(Tabel1[[#This Row],[inwoners]]&lt;40000,Tabel1[[#This Row],[inwoners]]&gt;15000)=TRUE,(40000-Tabel1[[#This Row],[inwoners]])/25000,0))</f>
        <v>0</v>
      </c>
      <c r="F36" s="5">
        <v>26564549</v>
      </c>
      <c r="G36" s="6">
        <v>4.6092015235922332E-3</v>
      </c>
    </row>
    <row r="37" spans="1:7" x14ac:dyDescent="0.25">
      <c r="A37">
        <v>1859</v>
      </c>
      <c r="B37" t="s">
        <v>366</v>
      </c>
      <c r="C37" t="s">
        <v>395</v>
      </c>
      <c r="D37" s="4">
        <v>44437</v>
      </c>
      <c r="E37" s="3">
        <f>IF(Tabel1[[#This Row],[inwoners]]&lt;=15000,1,IF(AND(Tabel1[[#This Row],[inwoners]]&lt;40000,Tabel1[[#This Row],[inwoners]]&gt;15000)=TRUE,(40000-Tabel1[[#This Row],[inwoners]])/25000,0))</f>
        <v>0</v>
      </c>
      <c r="F37" s="5">
        <v>8211865</v>
      </c>
      <c r="G37" s="6">
        <v>1.4248365620486813E-3</v>
      </c>
    </row>
    <row r="38" spans="1:7" x14ac:dyDescent="0.25">
      <c r="A38">
        <v>1721</v>
      </c>
      <c r="B38" t="s">
        <v>349</v>
      </c>
      <c r="C38" t="s">
        <v>393</v>
      </c>
      <c r="D38" s="4">
        <v>29880</v>
      </c>
      <c r="E38" s="3">
        <f>IF(Tabel1[[#This Row],[inwoners]]&lt;=15000,1,IF(AND(Tabel1[[#This Row],[inwoners]]&lt;40000,Tabel1[[#This Row],[inwoners]]&gt;15000)=TRUE,(40000-Tabel1[[#This Row],[inwoners]])/25000,0))</f>
        <v>0.40479999999999999</v>
      </c>
      <c r="F38" s="5">
        <v>3453157</v>
      </c>
      <c r="G38" s="6">
        <v>5.9915553264627928E-4</v>
      </c>
    </row>
    <row r="39" spans="1:7" x14ac:dyDescent="0.25">
      <c r="A39">
        <v>753</v>
      </c>
      <c r="B39" t="s">
        <v>242</v>
      </c>
      <c r="C39" t="s">
        <v>393</v>
      </c>
      <c r="D39" s="4">
        <v>28976</v>
      </c>
      <c r="E39" s="3">
        <f>IF(Tabel1[[#This Row],[inwoners]]&lt;=15000,1,IF(AND(Tabel1[[#This Row],[inwoners]]&lt;40000,Tabel1[[#This Row],[inwoners]]&gt;15000)=TRUE,(40000-Tabel1[[#This Row],[inwoners]])/25000,0))</f>
        <v>0.44096000000000002</v>
      </c>
      <c r="F39" s="5">
        <v>5466519</v>
      </c>
      <c r="G39" s="6">
        <v>9.4849295967892747E-4</v>
      </c>
    </row>
    <row r="40" spans="1:7" x14ac:dyDescent="0.25">
      <c r="A40">
        <v>209</v>
      </c>
      <c r="B40" t="s">
        <v>74</v>
      </c>
      <c r="C40" t="s">
        <v>393</v>
      </c>
      <c r="D40" s="4">
        <v>25289</v>
      </c>
      <c r="E40" s="3">
        <f>IF(Tabel1[[#This Row],[inwoners]]&lt;=15000,1,IF(AND(Tabel1[[#This Row],[inwoners]]&lt;40000,Tabel1[[#This Row],[inwoners]]&gt;15000)=TRUE,(40000-Tabel1[[#This Row],[inwoners]])/25000,0))</f>
        <v>0.58843999999999996</v>
      </c>
      <c r="F40" s="5">
        <v>5437626</v>
      </c>
      <c r="G40" s="6">
        <v>9.4347974979453787E-4</v>
      </c>
    </row>
    <row r="41" spans="1:7" x14ac:dyDescent="0.25">
      <c r="A41">
        <v>375</v>
      </c>
      <c r="B41" t="s">
        <v>138</v>
      </c>
      <c r="C41" t="s">
        <v>395</v>
      </c>
      <c r="D41" s="4">
        <v>40318</v>
      </c>
      <c r="E41" s="3">
        <f>IF(Tabel1[[#This Row],[inwoners]]&lt;=15000,1,IF(AND(Tabel1[[#This Row],[inwoners]]&lt;40000,Tabel1[[#This Row],[inwoners]]&gt;15000)=TRUE,(40000-Tabel1[[#This Row],[inwoners]])/25000,0))</f>
        <v>0</v>
      </c>
      <c r="F41" s="5">
        <v>13576327</v>
      </c>
      <c r="G41" s="6">
        <v>2.3556216630361906E-3</v>
      </c>
    </row>
    <row r="42" spans="1:7" x14ac:dyDescent="0.25">
      <c r="A42">
        <v>585</v>
      </c>
      <c r="B42" t="s">
        <v>200</v>
      </c>
      <c r="C42" t="s">
        <v>393</v>
      </c>
      <c r="D42" s="4">
        <v>28771</v>
      </c>
      <c r="E42" s="3">
        <f>IF(Tabel1[[#This Row],[inwoners]]&lt;=15000,1,IF(AND(Tabel1[[#This Row],[inwoners]]&lt;40000,Tabel1[[#This Row],[inwoners]]&gt;15000)=TRUE,(40000-Tabel1[[#This Row],[inwoners]])/25000,0))</f>
        <v>0.44916</v>
      </c>
      <c r="F42" s="5">
        <v>3149479</v>
      </c>
      <c r="G42" s="6">
        <v>5.4646451574697332E-4</v>
      </c>
    </row>
    <row r="43" spans="1:7" x14ac:dyDescent="0.25">
      <c r="A43">
        <v>1728</v>
      </c>
      <c r="B43" t="s">
        <v>353</v>
      </c>
      <c r="C43" t="s">
        <v>393</v>
      </c>
      <c r="D43" s="4">
        <v>19966</v>
      </c>
      <c r="E43" s="3">
        <f>IF(Tabel1[[#This Row],[inwoners]]&lt;=15000,1,IF(AND(Tabel1[[#This Row],[inwoners]]&lt;40000,Tabel1[[#This Row],[inwoners]]&gt;15000)=TRUE,(40000-Tabel1[[#This Row],[inwoners]])/25000,0))</f>
        <v>0.80135999999999996</v>
      </c>
      <c r="F43" s="5">
        <v>2098280</v>
      </c>
      <c r="G43" s="6">
        <v>3.6407150646235745E-4</v>
      </c>
    </row>
    <row r="44" spans="1:7" x14ac:dyDescent="0.25">
      <c r="A44">
        <v>376</v>
      </c>
      <c r="B44" t="s">
        <v>139</v>
      </c>
      <c r="C44" t="s">
        <v>394</v>
      </c>
      <c r="D44" s="4">
        <v>9622</v>
      </c>
      <c r="E44" s="3">
        <f>IF(Tabel1[[#This Row],[inwoners]]&lt;=15000,1,IF(AND(Tabel1[[#This Row],[inwoners]]&lt;40000,Tabel1[[#This Row],[inwoners]]&gt;15000)=TRUE,(40000-Tabel1[[#This Row],[inwoners]])/25000,0))</f>
        <v>1</v>
      </c>
      <c r="F44" s="5">
        <v>1465454</v>
      </c>
      <c r="G44" s="6">
        <v>2.5427018578611416E-4</v>
      </c>
    </row>
    <row r="45" spans="1:7" x14ac:dyDescent="0.25">
      <c r="A45">
        <v>377</v>
      </c>
      <c r="B45" t="s">
        <v>140</v>
      </c>
      <c r="C45" t="s">
        <v>393</v>
      </c>
      <c r="D45" s="4">
        <v>22296</v>
      </c>
      <c r="E45" s="3">
        <f>IF(Tabel1[[#This Row],[inwoners]]&lt;=15000,1,IF(AND(Tabel1[[#This Row],[inwoners]]&lt;40000,Tabel1[[#This Row],[inwoners]]&gt;15000)=TRUE,(40000-Tabel1[[#This Row],[inwoners]])/25000,0))</f>
        <v>0.70816000000000001</v>
      </c>
      <c r="F45" s="5">
        <v>2666073</v>
      </c>
      <c r="G45" s="6">
        <v>4.6258898404818077E-4</v>
      </c>
    </row>
    <row r="46" spans="1:7" x14ac:dyDescent="0.25">
      <c r="A46">
        <v>1901</v>
      </c>
      <c r="B46" t="s">
        <v>376</v>
      </c>
      <c r="C46" t="s">
        <v>393</v>
      </c>
      <c r="D46" s="4">
        <v>33451</v>
      </c>
      <c r="E46" s="3">
        <f>IF(Tabel1[[#This Row],[inwoners]]&lt;=15000,1,IF(AND(Tabel1[[#This Row],[inwoners]]&lt;40000,Tabel1[[#This Row],[inwoners]]&gt;15000)=TRUE,(40000-Tabel1[[#This Row],[inwoners]])/25000,0))</f>
        <v>0.26196000000000003</v>
      </c>
      <c r="F46" s="5">
        <v>3756867</v>
      </c>
      <c r="G46" s="6">
        <v>6.5185210184947554E-4</v>
      </c>
    </row>
    <row r="47" spans="1:7" x14ac:dyDescent="0.25">
      <c r="A47">
        <v>755</v>
      </c>
      <c r="B47" t="s">
        <v>243</v>
      </c>
      <c r="C47" t="s">
        <v>394</v>
      </c>
      <c r="D47" s="4">
        <v>10254</v>
      </c>
      <c r="E47" s="3">
        <f>IF(Tabel1[[#This Row],[inwoners]]&lt;=15000,1,IF(AND(Tabel1[[#This Row],[inwoners]]&lt;40000,Tabel1[[#This Row],[inwoners]]&gt;15000)=TRUE,(40000-Tabel1[[#This Row],[inwoners]])/25000,0))</f>
        <v>1</v>
      </c>
      <c r="F47" s="5">
        <v>1179083</v>
      </c>
      <c r="G47" s="6">
        <v>2.0458209774394068E-4</v>
      </c>
    </row>
    <row r="48" spans="1:7" x14ac:dyDescent="0.25">
      <c r="A48">
        <v>1681</v>
      </c>
      <c r="B48" t="s">
        <v>332</v>
      </c>
      <c r="C48" t="s">
        <v>393</v>
      </c>
      <c r="D48" s="4">
        <v>25371</v>
      </c>
      <c r="E48" s="3">
        <f>IF(Tabel1[[#This Row],[inwoners]]&lt;=15000,1,IF(AND(Tabel1[[#This Row],[inwoners]]&lt;40000,Tabel1[[#This Row],[inwoners]]&gt;15000)=TRUE,(40000-Tabel1[[#This Row],[inwoners]])/25000,0))</f>
        <v>0.58516000000000001</v>
      </c>
      <c r="F48" s="5">
        <v>6576516</v>
      </c>
      <c r="G48" s="6">
        <v>1.141087980342851E-3</v>
      </c>
    </row>
    <row r="49" spans="1:7" x14ac:dyDescent="0.25">
      <c r="A49">
        <v>147</v>
      </c>
      <c r="B49" t="s">
        <v>50</v>
      </c>
      <c r="C49" t="s">
        <v>393</v>
      </c>
      <c r="D49" s="4">
        <v>22343</v>
      </c>
      <c r="E49" s="3">
        <f>IF(Tabel1[[#This Row],[inwoners]]&lt;=15000,1,IF(AND(Tabel1[[#This Row],[inwoners]]&lt;40000,Tabel1[[#This Row],[inwoners]]&gt;15000)=TRUE,(40000-Tabel1[[#This Row],[inwoners]])/25000,0))</f>
        <v>0.70628000000000002</v>
      </c>
      <c r="F49" s="5">
        <v>4112105</v>
      </c>
      <c r="G49" s="6">
        <v>7.134892683919174E-4</v>
      </c>
    </row>
    <row r="50" spans="1:7" x14ac:dyDescent="0.25">
      <c r="A50">
        <v>654</v>
      </c>
      <c r="B50" t="s">
        <v>222</v>
      </c>
      <c r="C50" t="s">
        <v>393</v>
      </c>
      <c r="D50" s="4">
        <v>22612</v>
      </c>
      <c r="E50" s="3">
        <f>IF(Tabel1[[#This Row],[inwoners]]&lt;=15000,1,IF(AND(Tabel1[[#This Row],[inwoners]]&lt;40000,Tabel1[[#This Row],[inwoners]]&gt;15000)=TRUE,(40000-Tabel1[[#This Row],[inwoners]])/25000,0))</f>
        <v>0.69552000000000003</v>
      </c>
      <c r="F50" s="5">
        <v>2982646</v>
      </c>
      <c r="G50" s="6">
        <v>5.1751740590575356E-4</v>
      </c>
    </row>
    <row r="51" spans="1:7" x14ac:dyDescent="0.25">
      <c r="A51">
        <v>756</v>
      </c>
      <c r="B51" t="s">
        <v>244</v>
      </c>
      <c r="C51" t="s">
        <v>393</v>
      </c>
      <c r="D51" s="4">
        <v>28465</v>
      </c>
      <c r="E51" s="3">
        <f>IF(Tabel1[[#This Row],[inwoners]]&lt;=15000,1,IF(AND(Tabel1[[#This Row],[inwoners]]&lt;40000,Tabel1[[#This Row],[inwoners]]&gt;15000)=TRUE,(40000-Tabel1[[#This Row],[inwoners]])/25000,0))</f>
        <v>0.46139999999999998</v>
      </c>
      <c r="F51" s="5">
        <v>4706268</v>
      </c>
      <c r="G51" s="6">
        <v>8.1658219140228481E-4</v>
      </c>
    </row>
    <row r="52" spans="1:7" x14ac:dyDescent="0.25">
      <c r="A52">
        <v>757</v>
      </c>
      <c r="B52" t="s">
        <v>245</v>
      </c>
      <c r="C52" t="s">
        <v>393</v>
      </c>
      <c r="D52" s="4">
        <v>30406</v>
      </c>
      <c r="E52" s="3">
        <f>IF(Tabel1[[#This Row],[inwoners]]&lt;=15000,1,IF(AND(Tabel1[[#This Row],[inwoners]]&lt;40000,Tabel1[[#This Row],[inwoners]]&gt;15000)=TRUE,(40000-Tabel1[[#This Row],[inwoners]])/25000,0))</f>
        <v>0.38375999999999999</v>
      </c>
      <c r="F52" s="5">
        <v>5930959</v>
      </c>
      <c r="G52" s="6">
        <v>1.0290777102657783E-3</v>
      </c>
    </row>
    <row r="53" spans="1:7" x14ac:dyDescent="0.25">
      <c r="A53">
        <v>758</v>
      </c>
      <c r="B53" t="s">
        <v>246</v>
      </c>
      <c r="C53" t="s">
        <v>395</v>
      </c>
      <c r="D53" s="4">
        <v>181611</v>
      </c>
      <c r="E53" s="3">
        <f>IF(Tabel1[[#This Row],[inwoners]]&lt;=15000,1,IF(AND(Tabel1[[#This Row],[inwoners]]&lt;40000,Tabel1[[#This Row],[inwoners]]&gt;15000)=TRUE,(40000-Tabel1[[#This Row],[inwoners]])/25000,0))</f>
        <v>0</v>
      </c>
      <c r="F53" s="5">
        <v>64651652</v>
      </c>
      <c r="G53" s="6">
        <v>1.1217675590922129E-2</v>
      </c>
    </row>
    <row r="54" spans="1:7" x14ac:dyDescent="0.25">
      <c r="A54">
        <v>501</v>
      </c>
      <c r="B54" t="s">
        <v>176</v>
      </c>
      <c r="C54" t="s">
        <v>393</v>
      </c>
      <c r="D54" s="4">
        <v>16640</v>
      </c>
      <c r="E54" s="3">
        <f>IF(Tabel1[[#This Row],[inwoners]]&lt;=15000,1,IF(AND(Tabel1[[#This Row],[inwoners]]&lt;40000,Tabel1[[#This Row],[inwoners]]&gt;15000)=TRUE,(40000-Tabel1[[#This Row],[inwoners]])/25000,0))</f>
        <v>0.93440000000000001</v>
      </c>
      <c r="F54" s="5">
        <v>2817746</v>
      </c>
      <c r="G54" s="6">
        <v>4.8890568992140319E-4</v>
      </c>
    </row>
    <row r="55" spans="1:7" x14ac:dyDescent="0.25">
      <c r="A55">
        <v>1876</v>
      </c>
      <c r="B55" t="s">
        <v>367</v>
      </c>
      <c r="C55" t="s">
        <v>393</v>
      </c>
      <c r="D55" s="4">
        <v>36510</v>
      </c>
      <c r="E55" s="3">
        <f>IF(Tabel1[[#This Row],[inwoners]]&lt;=15000,1,IF(AND(Tabel1[[#This Row],[inwoners]]&lt;40000,Tabel1[[#This Row],[inwoners]]&gt;15000)=TRUE,(40000-Tabel1[[#This Row],[inwoners]])/25000,0))</f>
        <v>0.1396</v>
      </c>
      <c r="F55" s="5">
        <v>4634041</v>
      </c>
      <c r="G55" s="6">
        <v>8.0405012099354206E-4</v>
      </c>
    </row>
    <row r="56" spans="1:7" x14ac:dyDescent="0.25">
      <c r="A56">
        <v>213</v>
      </c>
      <c r="B56" t="s">
        <v>75</v>
      </c>
      <c r="C56" t="s">
        <v>393</v>
      </c>
      <c r="D56" s="4">
        <v>20938</v>
      </c>
      <c r="E56" s="3">
        <f>IF(Tabel1[[#This Row],[inwoners]]&lt;=15000,1,IF(AND(Tabel1[[#This Row],[inwoners]]&lt;40000,Tabel1[[#This Row],[inwoners]]&gt;15000)=TRUE,(40000-Tabel1[[#This Row],[inwoners]])/25000,0))</f>
        <v>0.76248000000000005</v>
      </c>
      <c r="F56" s="5">
        <v>4087593</v>
      </c>
      <c r="G56" s="6">
        <v>7.092362036119999E-4</v>
      </c>
    </row>
    <row r="57" spans="1:7" x14ac:dyDescent="0.25">
      <c r="A57">
        <v>899</v>
      </c>
      <c r="B57" t="s">
        <v>292</v>
      </c>
      <c r="C57" t="s">
        <v>393</v>
      </c>
      <c r="D57" s="4">
        <v>28448</v>
      </c>
      <c r="E57" s="3">
        <f>IF(Tabel1[[#This Row],[inwoners]]&lt;=15000,1,IF(AND(Tabel1[[#This Row],[inwoners]]&lt;40000,Tabel1[[#This Row],[inwoners]]&gt;15000)=TRUE,(40000-Tabel1[[#This Row],[inwoners]])/25000,0))</f>
        <v>0.46207999999999999</v>
      </c>
      <c r="F57" s="5">
        <v>12598094</v>
      </c>
      <c r="G57" s="6">
        <v>2.1858889476782826E-3</v>
      </c>
    </row>
    <row r="58" spans="1:7" x14ac:dyDescent="0.25">
      <c r="A58">
        <v>312</v>
      </c>
      <c r="B58" t="s">
        <v>116</v>
      </c>
      <c r="C58" t="s">
        <v>394</v>
      </c>
      <c r="D58" s="4">
        <v>14773</v>
      </c>
      <c r="E58" s="3">
        <f>IF(Tabel1[[#This Row],[inwoners]]&lt;=15000,1,IF(AND(Tabel1[[#This Row],[inwoners]]&lt;40000,Tabel1[[#This Row],[inwoners]]&gt;15000)=TRUE,(40000-Tabel1[[#This Row],[inwoners]])/25000,0))</f>
        <v>1</v>
      </c>
      <c r="F58" s="5">
        <v>1639381</v>
      </c>
      <c r="G58" s="6">
        <v>2.8444817199599961E-4</v>
      </c>
    </row>
    <row r="59" spans="1:7" x14ac:dyDescent="0.25">
      <c r="A59">
        <v>313</v>
      </c>
      <c r="B59" t="s">
        <v>117</v>
      </c>
      <c r="C59" t="s">
        <v>393</v>
      </c>
      <c r="D59" s="4">
        <v>20823</v>
      </c>
      <c r="E59" s="3">
        <f>IF(Tabel1[[#This Row],[inwoners]]&lt;=15000,1,IF(AND(Tabel1[[#This Row],[inwoners]]&lt;40000,Tabel1[[#This Row],[inwoners]]&gt;15000)=TRUE,(40000-Tabel1[[#This Row],[inwoners]])/25000,0))</f>
        <v>0.76707999999999998</v>
      </c>
      <c r="F59" s="5">
        <v>2041404</v>
      </c>
      <c r="G59" s="6">
        <v>3.5420298033545682E-4</v>
      </c>
    </row>
    <row r="60" spans="1:7" x14ac:dyDescent="0.25">
      <c r="A60">
        <v>214</v>
      </c>
      <c r="B60" t="s">
        <v>76</v>
      </c>
      <c r="C60" t="s">
        <v>393</v>
      </c>
      <c r="D60" s="4">
        <v>26202</v>
      </c>
      <c r="E60" s="3">
        <f>IF(Tabel1[[#This Row],[inwoners]]&lt;=15000,1,IF(AND(Tabel1[[#This Row],[inwoners]]&lt;40000,Tabel1[[#This Row],[inwoners]]&gt;15000)=TRUE,(40000-Tabel1[[#This Row],[inwoners]])/25000,0))</f>
        <v>0.55191999999999997</v>
      </c>
      <c r="F60" s="5">
        <v>2998637</v>
      </c>
      <c r="G60" s="6">
        <v>5.2029199626540035E-4</v>
      </c>
    </row>
    <row r="61" spans="1:7" x14ac:dyDescent="0.25">
      <c r="A61">
        <v>502</v>
      </c>
      <c r="B61" t="s">
        <v>177</v>
      </c>
      <c r="C61" t="s">
        <v>395</v>
      </c>
      <c r="D61" s="4">
        <v>66486</v>
      </c>
      <c r="E61" s="3">
        <f>IF(Tabel1[[#This Row],[inwoners]]&lt;=15000,1,IF(AND(Tabel1[[#This Row],[inwoners]]&lt;40000,Tabel1[[#This Row],[inwoners]]&gt;15000)=TRUE,(40000-Tabel1[[#This Row],[inwoners]])/25000,0))</f>
        <v>0</v>
      </c>
      <c r="F61" s="5">
        <v>29218781</v>
      </c>
      <c r="G61" s="6">
        <v>5.0697359816915316E-3</v>
      </c>
    </row>
    <row r="62" spans="1:7" x14ac:dyDescent="0.25">
      <c r="A62">
        <v>383</v>
      </c>
      <c r="B62" t="s">
        <v>141</v>
      </c>
      <c r="C62" t="s">
        <v>393</v>
      </c>
      <c r="D62" s="4">
        <v>34604</v>
      </c>
      <c r="E62" s="3">
        <f>IF(Tabel1[[#This Row],[inwoners]]&lt;=15000,1,IF(AND(Tabel1[[#This Row],[inwoners]]&lt;40000,Tabel1[[#This Row],[inwoners]]&gt;15000)=TRUE,(40000-Tabel1[[#This Row],[inwoners]])/25000,0))</f>
        <v>0.21584</v>
      </c>
      <c r="F62" s="5">
        <v>3827432</v>
      </c>
      <c r="G62" s="6">
        <v>6.6409579947491939E-4</v>
      </c>
    </row>
    <row r="63" spans="1:7" x14ac:dyDescent="0.25">
      <c r="A63">
        <v>109</v>
      </c>
      <c r="B63" t="s">
        <v>44</v>
      </c>
      <c r="C63" t="s">
        <v>393</v>
      </c>
      <c r="D63" s="4">
        <v>35381</v>
      </c>
      <c r="E63" s="3">
        <f>IF(Tabel1[[#This Row],[inwoners]]&lt;=15000,1,IF(AND(Tabel1[[#This Row],[inwoners]]&lt;40000,Tabel1[[#This Row],[inwoners]]&gt;15000)=TRUE,(40000-Tabel1[[#This Row],[inwoners]])/25000,0))</f>
        <v>0.18476000000000001</v>
      </c>
      <c r="F63" s="5">
        <v>11415755</v>
      </c>
      <c r="G63" s="6">
        <v>1.980741903013511E-3</v>
      </c>
    </row>
    <row r="64" spans="1:7" x14ac:dyDescent="0.25">
      <c r="A64">
        <v>1706</v>
      </c>
      <c r="B64" t="s">
        <v>343</v>
      </c>
      <c r="C64" t="s">
        <v>393</v>
      </c>
      <c r="D64" s="4">
        <v>20660</v>
      </c>
      <c r="E64" s="3">
        <f>IF(Tabel1[[#This Row],[inwoners]]&lt;=15000,1,IF(AND(Tabel1[[#This Row],[inwoners]]&lt;40000,Tabel1[[#This Row],[inwoners]]&gt;15000)=TRUE,(40000-Tabel1[[#This Row],[inwoners]])/25000,0))</f>
        <v>0.77359999999999995</v>
      </c>
      <c r="F64" s="5">
        <v>3295802</v>
      </c>
      <c r="G64" s="6">
        <v>5.7185294581354757E-4</v>
      </c>
    </row>
    <row r="65" spans="1:7" x14ac:dyDescent="0.25">
      <c r="A65">
        <v>611</v>
      </c>
      <c r="B65" t="s">
        <v>209</v>
      </c>
      <c r="C65" t="s">
        <v>394</v>
      </c>
      <c r="D65" s="4">
        <v>12755</v>
      </c>
      <c r="E65" s="3">
        <f>IF(Tabel1[[#This Row],[inwoners]]&lt;=15000,1,IF(AND(Tabel1[[#This Row],[inwoners]]&lt;40000,Tabel1[[#This Row],[inwoners]]&gt;15000)=TRUE,(40000-Tabel1[[#This Row],[inwoners]])/25000,0))</f>
        <v>1</v>
      </c>
      <c r="F65" s="5">
        <v>1093235</v>
      </c>
      <c r="G65" s="6">
        <v>1.8968665448242149E-4</v>
      </c>
    </row>
    <row r="66" spans="1:7" x14ac:dyDescent="0.25">
      <c r="A66">
        <v>1684</v>
      </c>
      <c r="B66" t="s">
        <v>333</v>
      </c>
      <c r="C66" t="s">
        <v>393</v>
      </c>
      <c r="D66" s="4">
        <v>24608</v>
      </c>
      <c r="E66" s="3">
        <f>IF(Tabel1[[#This Row],[inwoners]]&lt;=15000,1,IF(AND(Tabel1[[#This Row],[inwoners]]&lt;40000,Tabel1[[#This Row],[inwoners]]&gt;15000)=TRUE,(40000-Tabel1[[#This Row],[inwoners]])/25000,0))</f>
        <v>0.61568000000000001</v>
      </c>
      <c r="F66" s="5">
        <v>5470951</v>
      </c>
      <c r="G66" s="6">
        <v>9.4926195376772459E-4</v>
      </c>
    </row>
    <row r="67" spans="1:7" x14ac:dyDescent="0.25">
      <c r="A67">
        <v>216</v>
      </c>
      <c r="B67" t="s">
        <v>77</v>
      </c>
      <c r="C67" t="s">
        <v>393</v>
      </c>
      <c r="D67" s="4">
        <v>27644</v>
      </c>
      <c r="E67" s="3">
        <f>IF(Tabel1[[#This Row],[inwoners]]&lt;=15000,1,IF(AND(Tabel1[[#This Row],[inwoners]]&lt;40000,Tabel1[[#This Row],[inwoners]]&gt;15000)=TRUE,(40000-Tabel1[[#This Row],[inwoners]])/25000,0))</f>
        <v>0.49424000000000001</v>
      </c>
      <c r="F67" s="5">
        <v>7488714</v>
      </c>
      <c r="G67" s="6">
        <v>1.2993629960947762E-3</v>
      </c>
    </row>
    <row r="68" spans="1:7" x14ac:dyDescent="0.25">
      <c r="A68">
        <v>148</v>
      </c>
      <c r="B68" t="s">
        <v>51</v>
      </c>
      <c r="C68" t="s">
        <v>393</v>
      </c>
      <c r="D68" s="4">
        <v>27916</v>
      </c>
      <c r="E68" s="3">
        <f>IF(Tabel1[[#This Row],[inwoners]]&lt;=15000,1,IF(AND(Tabel1[[#This Row],[inwoners]]&lt;40000,Tabel1[[#This Row],[inwoners]]&gt;15000)=TRUE,(40000-Tabel1[[#This Row],[inwoners]])/25000,0))</f>
        <v>0.48336000000000001</v>
      </c>
      <c r="F68" s="5">
        <v>2937399</v>
      </c>
      <c r="G68" s="6">
        <v>5.0966662171446245E-4</v>
      </c>
    </row>
    <row r="69" spans="1:7" x14ac:dyDescent="0.25">
      <c r="A69">
        <v>1891</v>
      </c>
      <c r="B69" t="s">
        <v>370</v>
      </c>
      <c r="C69" t="s">
        <v>393</v>
      </c>
      <c r="D69" s="4">
        <v>19015</v>
      </c>
      <c r="E69" s="3">
        <f>IF(Tabel1[[#This Row],[inwoners]]&lt;=15000,1,IF(AND(Tabel1[[#This Row],[inwoners]]&lt;40000,Tabel1[[#This Row],[inwoners]]&gt;15000)=TRUE,(40000-Tabel1[[#This Row],[inwoners]])/25000,0))</f>
        <v>0.83940000000000003</v>
      </c>
      <c r="F69" s="5">
        <v>6994363</v>
      </c>
      <c r="G69" s="6">
        <v>1.2135884029560277E-3</v>
      </c>
    </row>
    <row r="70" spans="1:7" x14ac:dyDescent="0.25">
      <c r="A70">
        <v>310</v>
      </c>
      <c r="B70" t="s">
        <v>115</v>
      </c>
      <c r="C70" t="s">
        <v>395</v>
      </c>
      <c r="D70" s="4">
        <v>42375</v>
      </c>
      <c r="E70" s="3">
        <f>IF(Tabel1[[#This Row],[inwoners]]&lt;=15000,1,IF(AND(Tabel1[[#This Row],[inwoners]]&lt;40000,Tabel1[[#This Row],[inwoners]]&gt;15000)=TRUE,(40000-Tabel1[[#This Row],[inwoners]])/25000,0))</f>
        <v>0</v>
      </c>
      <c r="F70" s="5">
        <v>7620835</v>
      </c>
      <c r="G70" s="6">
        <v>1.3222872442910669E-3</v>
      </c>
    </row>
    <row r="71" spans="1:7" x14ac:dyDescent="0.25">
      <c r="A71">
        <v>1940</v>
      </c>
      <c r="B71" t="s">
        <v>387</v>
      </c>
      <c r="C71" t="s">
        <v>395</v>
      </c>
      <c r="D71" s="4">
        <v>51265</v>
      </c>
      <c r="E71" s="3">
        <f>IF(Tabel1[[#This Row],[inwoners]]&lt;=15000,1,IF(AND(Tabel1[[#This Row],[inwoners]]&lt;40000,Tabel1[[#This Row],[inwoners]]&gt;15000)=TRUE,(40000-Tabel1[[#This Row],[inwoners]])/25000,0))</f>
        <v>0</v>
      </c>
      <c r="F71" s="5">
        <v>12777335</v>
      </c>
      <c r="G71" s="6">
        <v>2.2169889633529396E-3</v>
      </c>
    </row>
    <row r="72" spans="1:7" x14ac:dyDescent="0.25">
      <c r="A72">
        <v>1663</v>
      </c>
      <c r="B72" t="s">
        <v>326</v>
      </c>
      <c r="C72" t="s">
        <v>394</v>
      </c>
      <c r="D72" s="4">
        <v>10101</v>
      </c>
      <c r="E72" s="3">
        <f>IF(Tabel1[[#This Row],[inwoners]]&lt;=15000,1,IF(AND(Tabel1[[#This Row],[inwoners]]&lt;40000,Tabel1[[#This Row],[inwoners]]&gt;15000)=TRUE,(40000-Tabel1[[#This Row],[inwoners]])/25000,0))</f>
        <v>1</v>
      </c>
      <c r="F72" s="5">
        <v>3458284</v>
      </c>
      <c r="G72" s="6">
        <v>6.0004511583519235E-4</v>
      </c>
    </row>
    <row r="73" spans="1:7" x14ac:dyDescent="0.25">
      <c r="A73">
        <v>736</v>
      </c>
      <c r="B73" t="s">
        <v>236</v>
      </c>
      <c r="C73" t="s">
        <v>395</v>
      </c>
      <c r="D73" s="4">
        <v>42576</v>
      </c>
      <c r="E73" s="3">
        <f>IF(Tabel1[[#This Row],[inwoners]]&lt;=15000,1,IF(AND(Tabel1[[#This Row],[inwoners]]&lt;40000,Tabel1[[#This Row],[inwoners]]&gt;15000)=TRUE,(40000-Tabel1[[#This Row],[inwoners]])/25000,0))</f>
        <v>0</v>
      </c>
      <c r="F73" s="5">
        <v>5842423</v>
      </c>
      <c r="G73" s="6">
        <v>1.0137158734774797E-3</v>
      </c>
    </row>
    <row r="74" spans="1:7" x14ac:dyDescent="0.25">
      <c r="A74">
        <v>1690</v>
      </c>
      <c r="B74" t="s">
        <v>335</v>
      </c>
      <c r="C74" t="s">
        <v>393</v>
      </c>
      <c r="D74" s="4">
        <v>23722</v>
      </c>
      <c r="E74" s="3">
        <f>IF(Tabel1[[#This Row],[inwoners]]&lt;=15000,1,IF(AND(Tabel1[[#This Row],[inwoners]]&lt;40000,Tabel1[[#This Row],[inwoners]]&gt;15000)=TRUE,(40000-Tabel1[[#This Row],[inwoners]])/25000,0))</f>
        <v>0.65112000000000003</v>
      </c>
      <c r="F74" s="5">
        <v>3055103</v>
      </c>
      <c r="G74" s="6">
        <v>5.3008938349870737E-4</v>
      </c>
    </row>
    <row r="75" spans="1:7" x14ac:dyDescent="0.25">
      <c r="A75">
        <v>503</v>
      </c>
      <c r="B75" t="s">
        <v>178</v>
      </c>
      <c r="C75" t="s">
        <v>395</v>
      </c>
      <c r="D75" s="4">
        <v>101034</v>
      </c>
      <c r="E75" s="3">
        <f>IF(Tabel1[[#This Row],[inwoners]]&lt;=15000,1,IF(AND(Tabel1[[#This Row],[inwoners]]&lt;40000,Tabel1[[#This Row],[inwoners]]&gt;15000)=TRUE,(40000-Tabel1[[#This Row],[inwoners]])/25000,0))</f>
        <v>0</v>
      </c>
      <c r="F75" s="5">
        <v>45566275</v>
      </c>
      <c r="G75" s="6">
        <v>7.9061814358084032E-3</v>
      </c>
    </row>
    <row r="76" spans="1:7" x14ac:dyDescent="0.25">
      <c r="A76">
        <v>10</v>
      </c>
      <c r="B76" t="s">
        <v>10</v>
      </c>
      <c r="C76" t="s">
        <v>393</v>
      </c>
      <c r="D76" s="4">
        <v>25068</v>
      </c>
      <c r="E76" s="3">
        <f>IF(Tabel1[[#This Row],[inwoners]]&lt;=15000,1,IF(AND(Tabel1[[#This Row],[inwoners]]&lt;40000,Tabel1[[#This Row],[inwoners]]&gt;15000)=TRUE,(40000-Tabel1[[#This Row],[inwoners]])/25000,0))</f>
        <v>0.59728000000000003</v>
      </c>
      <c r="F76" s="5">
        <v>13044987</v>
      </c>
      <c r="G76" s="6">
        <v>2.2634291271288244E-3</v>
      </c>
    </row>
    <row r="77" spans="1:7" x14ac:dyDescent="0.25">
      <c r="A77">
        <v>400</v>
      </c>
      <c r="B77" t="s">
        <v>152</v>
      </c>
      <c r="C77" t="s">
        <v>395</v>
      </c>
      <c r="D77" s="4">
        <v>56275</v>
      </c>
      <c r="E77" s="3">
        <f>IF(Tabel1[[#This Row],[inwoners]]&lt;=15000,1,IF(AND(Tabel1[[#This Row],[inwoners]]&lt;40000,Tabel1[[#This Row],[inwoners]]&gt;15000)=TRUE,(40000-Tabel1[[#This Row],[inwoners]])/25000,0))</f>
        <v>0</v>
      </c>
      <c r="F77" s="5">
        <v>23924550</v>
      </c>
      <c r="G77" s="6">
        <v>4.1511366261576125E-3</v>
      </c>
    </row>
    <row r="78" spans="1:7" x14ac:dyDescent="0.25">
      <c r="A78">
        <v>762</v>
      </c>
      <c r="B78" t="s">
        <v>247</v>
      </c>
      <c r="C78" t="s">
        <v>393</v>
      </c>
      <c r="D78" s="4">
        <v>31878</v>
      </c>
      <c r="E78" s="3">
        <f>IF(Tabel1[[#This Row],[inwoners]]&lt;=15000,1,IF(AND(Tabel1[[#This Row],[inwoners]]&lt;40000,Tabel1[[#This Row],[inwoners]]&gt;15000)=TRUE,(40000-Tabel1[[#This Row],[inwoners]])/25000,0))</f>
        <v>0.32488</v>
      </c>
      <c r="F78" s="5">
        <v>5800240</v>
      </c>
      <c r="G78" s="6">
        <v>1.0063967223836782E-3</v>
      </c>
    </row>
    <row r="79" spans="1:7" x14ac:dyDescent="0.25">
      <c r="A79">
        <v>150</v>
      </c>
      <c r="B79" t="s">
        <v>52</v>
      </c>
      <c r="C79" t="s">
        <v>395</v>
      </c>
      <c r="D79" s="4">
        <v>98869</v>
      </c>
      <c r="E79" s="3">
        <f>IF(Tabel1[[#This Row],[inwoners]]&lt;=15000,1,IF(AND(Tabel1[[#This Row],[inwoners]]&lt;40000,Tabel1[[#This Row],[inwoners]]&gt;15000)=TRUE,(40000-Tabel1[[#This Row],[inwoners]])/25000,0))</f>
        <v>0</v>
      </c>
      <c r="F79" s="5">
        <v>38145570</v>
      </c>
      <c r="G79" s="6">
        <v>6.618618647065839E-3</v>
      </c>
    </row>
    <row r="80" spans="1:7" x14ac:dyDescent="0.25">
      <c r="A80">
        <v>384</v>
      </c>
      <c r="B80" t="s">
        <v>142</v>
      </c>
      <c r="C80" t="s">
        <v>393</v>
      </c>
      <c r="D80" s="4">
        <v>26840</v>
      </c>
      <c r="E80" s="3">
        <f>IF(Tabel1[[#This Row],[inwoners]]&lt;=15000,1,IF(AND(Tabel1[[#This Row],[inwoners]]&lt;40000,Tabel1[[#This Row],[inwoners]]&gt;15000)=TRUE,(40000-Tabel1[[#This Row],[inwoners]])/25000,0))</f>
        <v>0.52639999999999998</v>
      </c>
      <c r="F80" s="5">
        <v>7035534</v>
      </c>
      <c r="G80" s="6">
        <v>1.2207319624393006E-3</v>
      </c>
    </row>
    <row r="81" spans="1:7" x14ac:dyDescent="0.25">
      <c r="A81">
        <v>1774</v>
      </c>
      <c r="B81" t="s">
        <v>363</v>
      </c>
      <c r="C81" t="s">
        <v>393</v>
      </c>
      <c r="D81" s="4">
        <v>26120</v>
      </c>
      <c r="E81" s="3">
        <f>IF(Tabel1[[#This Row],[inwoners]]&lt;=15000,1,IF(AND(Tabel1[[#This Row],[inwoners]]&lt;40000,Tabel1[[#This Row],[inwoners]]&gt;15000)=TRUE,(40000-Tabel1[[#This Row],[inwoners]])/25000,0))</f>
        <v>0.55520000000000003</v>
      </c>
      <c r="F81" s="5">
        <v>2890069</v>
      </c>
      <c r="G81" s="6">
        <v>5.0145441724181665E-4</v>
      </c>
    </row>
    <row r="82" spans="1:7" x14ac:dyDescent="0.25">
      <c r="A82">
        <v>221</v>
      </c>
      <c r="B82" t="s">
        <v>78</v>
      </c>
      <c r="C82" t="s">
        <v>394</v>
      </c>
      <c r="D82" s="4">
        <v>11336</v>
      </c>
      <c r="E82" s="3">
        <f>IF(Tabel1[[#This Row],[inwoners]]&lt;=15000,1,IF(AND(Tabel1[[#This Row],[inwoners]]&lt;40000,Tabel1[[#This Row],[inwoners]]&gt;15000)=TRUE,(40000-Tabel1[[#This Row],[inwoners]])/25000,0))</f>
        <v>1</v>
      </c>
      <c r="F82" s="5">
        <v>4567804</v>
      </c>
      <c r="G82" s="6">
        <v>7.925573724692521E-4</v>
      </c>
    </row>
    <row r="83" spans="1:7" x14ac:dyDescent="0.25">
      <c r="A83">
        <v>222</v>
      </c>
      <c r="B83" t="s">
        <v>79</v>
      </c>
      <c r="C83" t="s">
        <v>395</v>
      </c>
      <c r="D83" s="4">
        <v>56827</v>
      </c>
      <c r="E83" s="3">
        <f>IF(Tabel1[[#This Row],[inwoners]]&lt;=15000,1,IF(AND(Tabel1[[#This Row],[inwoners]]&lt;40000,Tabel1[[#This Row],[inwoners]]&gt;15000)=TRUE,(40000-Tabel1[[#This Row],[inwoners]])/25000,0))</f>
        <v>0</v>
      </c>
      <c r="F83" s="5">
        <v>17558282</v>
      </c>
      <c r="G83" s="6">
        <v>3.0465286704495563E-3</v>
      </c>
    </row>
    <row r="84" spans="1:7" x14ac:dyDescent="0.25">
      <c r="A84">
        <v>766</v>
      </c>
      <c r="B84" t="s">
        <v>249</v>
      </c>
      <c r="C84" t="s">
        <v>393</v>
      </c>
      <c r="D84" s="4">
        <v>25413</v>
      </c>
      <c r="E84" s="3">
        <f>IF(Tabel1[[#This Row],[inwoners]]&lt;=15000,1,IF(AND(Tabel1[[#This Row],[inwoners]]&lt;40000,Tabel1[[#This Row],[inwoners]]&gt;15000)=TRUE,(40000-Tabel1[[#This Row],[inwoners]])/25000,0))</f>
        <v>0.58348</v>
      </c>
      <c r="F84" s="5">
        <v>3785470</v>
      </c>
      <c r="G84" s="6">
        <v>6.5681499397985982E-4</v>
      </c>
    </row>
    <row r="85" spans="1:7" x14ac:dyDescent="0.25">
      <c r="A85">
        <v>58</v>
      </c>
      <c r="B85" t="s">
        <v>26</v>
      </c>
      <c r="C85" t="s">
        <v>393</v>
      </c>
      <c r="D85" s="4">
        <v>23932</v>
      </c>
      <c r="E85" s="3">
        <f>IF(Tabel1[[#This Row],[inwoners]]&lt;=15000,1,IF(AND(Tabel1[[#This Row],[inwoners]]&lt;40000,Tabel1[[#This Row],[inwoners]]&gt;15000)=TRUE,(40000-Tabel1[[#This Row],[inwoners]])/25000,0))</f>
        <v>0.64271999999999996</v>
      </c>
      <c r="F85" s="5">
        <v>8727587</v>
      </c>
      <c r="G85" s="6">
        <v>1.5143192266386216E-3</v>
      </c>
    </row>
    <row r="86" spans="1:7" x14ac:dyDescent="0.25">
      <c r="A86">
        <v>505</v>
      </c>
      <c r="B86" t="s">
        <v>179</v>
      </c>
      <c r="C86" t="s">
        <v>395</v>
      </c>
      <c r="D86" s="4">
        <v>118801</v>
      </c>
      <c r="E86" s="3">
        <f>IF(Tabel1[[#This Row],[inwoners]]&lt;=15000,1,IF(AND(Tabel1[[#This Row],[inwoners]]&lt;40000,Tabel1[[#This Row],[inwoners]]&gt;15000)=TRUE,(40000-Tabel1[[#This Row],[inwoners]])/25000,0))</f>
        <v>0</v>
      </c>
      <c r="F86" s="5">
        <v>51874143</v>
      </c>
      <c r="G86" s="6">
        <v>9.0006564369167867E-3</v>
      </c>
    </row>
    <row r="87" spans="1:7" x14ac:dyDescent="0.25">
      <c r="A87">
        <v>498</v>
      </c>
      <c r="B87" t="s">
        <v>175</v>
      </c>
      <c r="C87" t="s">
        <v>393</v>
      </c>
      <c r="D87" s="4">
        <v>19400</v>
      </c>
      <c r="E87" s="3">
        <f>IF(Tabel1[[#This Row],[inwoners]]&lt;=15000,1,IF(AND(Tabel1[[#This Row],[inwoners]]&lt;40000,Tabel1[[#This Row],[inwoners]]&gt;15000)=TRUE,(40000-Tabel1[[#This Row],[inwoners]])/25000,0))</f>
        <v>0.82399999999999995</v>
      </c>
      <c r="F87" s="5">
        <v>1953413</v>
      </c>
      <c r="G87" s="6">
        <v>3.389357062227887E-4</v>
      </c>
    </row>
    <row r="88" spans="1:7" x14ac:dyDescent="0.25">
      <c r="A88">
        <v>1719</v>
      </c>
      <c r="B88" t="s">
        <v>348</v>
      </c>
      <c r="C88" t="s">
        <v>393</v>
      </c>
      <c r="D88" s="4">
        <v>26815</v>
      </c>
      <c r="E88" s="3">
        <f>IF(Tabel1[[#This Row],[inwoners]]&lt;=15000,1,IF(AND(Tabel1[[#This Row],[inwoners]]&lt;40000,Tabel1[[#This Row],[inwoners]]&gt;15000)=TRUE,(40000-Tabel1[[#This Row],[inwoners]])/25000,0))</f>
        <v>0.52739999999999998</v>
      </c>
      <c r="F88" s="5">
        <v>2607912</v>
      </c>
      <c r="G88" s="6">
        <v>4.5249749821818806E-4</v>
      </c>
    </row>
    <row r="89" spans="1:7" x14ac:dyDescent="0.25">
      <c r="A89">
        <v>303</v>
      </c>
      <c r="B89" t="s">
        <v>111</v>
      </c>
      <c r="C89" t="s">
        <v>395</v>
      </c>
      <c r="D89" s="4">
        <v>40592</v>
      </c>
      <c r="E89" s="3">
        <f>IF(Tabel1[[#This Row],[inwoners]]&lt;=15000,1,IF(AND(Tabel1[[#This Row],[inwoners]]&lt;40000,Tabel1[[#This Row],[inwoners]]&gt;15000)=TRUE,(40000-Tabel1[[#This Row],[inwoners]])/25000,0))</f>
        <v>0</v>
      </c>
      <c r="F89" s="5">
        <v>9647205</v>
      </c>
      <c r="G89" s="6">
        <v>1.6738816828550944E-3</v>
      </c>
    </row>
    <row r="90" spans="1:7" x14ac:dyDescent="0.25">
      <c r="A90">
        <v>225</v>
      </c>
      <c r="B90" t="s">
        <v>80</v>
      </c>
      <c r="C90" t="s">
        <v>393</v>
      </c>
      <c r="D90" s="4">
        <v>18407</v>
      </c>
      <c r="E90" s="3">
        <f>IF(Tabel1[[#This Row],[inwoners]]&lt;=15000,1,IF(AND(Tabel1[[#This Row],[inwoners]]&lt;40000,Tabel1[[#This Row],[inwoners]]&gt;15000)=TRUE,(40000-Tabel1[[#This Row],[inwoners]])/25000,0))</f>
        <v>0.86372000000000004</v>
      </c>
      <c r="F90" s="5">
        <v>3529417</v>
      </c>
      <c r="G90" s="6">
        <v>6.1238736685468784E-4</v>
      </c>
    </row>
    <row r="91" spans="1:7" x14ac:dyDescent="0.25">
      <c r="A91">
        <v>226</v>
      </c>
      <c r="B91" t="s">
        <v>81</v>
      </c>
      <c r="C91" t="s">
        <v>393</v>
      </c>
      <c r="D91" s="4">
        <v>25433</v>
      </c>
      <c r="E91" s="3">
        <f>IF(Tabel1[[#This Row],[inwoners]]&lt;=15000,1,IF(AND(Tabel1[[#This Row],[inwoners]]&lt;40000,Tabel1[[#This Row],[inwoners]]&gt;15000)=TRUE,(40000-Tabel1[[#This Row],[inwoners]])/25000,0))</f>
        <v>0.58267999999999998</v>
      </c>
      <c r="F91" s="5">
        <v>5656037</v>
      </c>
      <c r="G91" s="6">
        <v>9.8137613244983165E-4</v>
      </c>
    </row>
    <row r="92" spans="1:7" x14ac:dyDescent="0.25">
      <c r="A92">
        <v>1711</v>
      </c>
      <c r="B92" t="s">
        <v>346</v>
      </c>
      <c r="C92" t="s">
        <v>393</v>
      </c>
      <c r="D92" s="4">
        <v>31943</v>
      </c>
      <c r="E92" s="3">
        <f>IF(Tabel1[[#This Row],[inwoners]]&lt;=15000,1,IF(AND(Tabel1[[#This Row],[inwoners]]&lt;40000,Tabel1[[#This Row],[inwoners]]&gt;15000)=TRUE,(40000-Tabel1[[#This Row],[inwoners]])/25000,0))</f>
        <v>0.32228000000000001</v>
      </c>
      <c r="F92" s="5">
        <v>6482170</v>
      </c>
      <c r="G92" s="6">
        <v>1.1247180533794821E-3</v>
      </c>
    </row>
    <row r="93" spans="1:7" x14ac:dyDescent="0.25">
      <c r="A93">
        <v>385</v>
      </c>
      <c r="B93" t="s">
        <v>143</v>
      </c>
      <c r="C93" t="s">
        <v>393</v>
      </c>
      <c r="D93" s="4">
        <v>35465</v>
      </c>
      <c r="E93" s="3">
        <f>IF(Tabel1[[#This Row],[inwoners]]&lt;=15000,1,IF(AND(Tabel1[[#This Row],[inwoners]]&lt;40000,Tabel1[[#This Row],[inwoners]]&gt;15000)=TRUE,(40000-Tabel1[[#This Row],[inwoners]])/25000,0))</f>
        <v>0.18140000000000001</v>
      </c>
      <c r="F93" s="5">
        <v>3939380</v>
      </c>
      <c r="G93" s="6">
        <v>6.8351984059690876E-4</v>
      </c>
    </row>
    <row r="94" spans="1:7" x14ac:dyDescent="0.25">
      <c r="A94">
        <v>228</v>
      </c>
      <c r="B94" t="s">
        <v>82</v>
      </c>
      <c r="C94" t="s">
        <v>395</v>
      </c>
      <c r="D94" s="4">
        <v>112427</v>
      </c>
      <c r="E94" s="3">
        <f>IF(Tabel1[[#This Row],[inwoners]]&lt;=15000,1,IF(AND(Tabel1[[#This Row],[inwoners]]&lt;40000,Tabel1[[#This Row],[inwoners]]&gt;15000)=TRUE,(40000-Tabel1[[#This Row],[inwoners]])/25000,0))</f>
        <v>0</v>
      </c>
      <c r="F94" s="5">
        <v>23025437</v>
      </c>
      <c r="G94" s="6">
        <v>3.9951319821683023E-3</v>
      </c>
    </row>
    <row r="95" spans="1:7" x14ac:dyDescent="0.25">
      <c r="A95">
        <v>317</v>
      </c>
      <c r="B95" t="s">
        <v>118</v>
      </c>
      <c r="C95" t="s">
        <v>394</v>
      </c>
      <c r="D95" s="4">
        <v>8877</v>
      </c>
      <c r="E95" s="3">
        <f>IF(Tabel1[[#This Row],[inwoners]]&lt;=15000,1,IF(AND(Tabel1[[#This Row],[inwoners]]&lt;40000,Tabel1[[#This Row],[inwoners]]&gt;15000)=TRUE,(40000-Tabel1[[#This Row],[inwoners]])/25000,0))</f>
        <v>1</v>
      </c>
      <c r="F95" s="5">
        <v>1009748</v>
      </c>
      <c r="G95" s="6">
        <v>1.7520086714230347E-4</v>
      </c>
    </row>
    <row r="96" spans="1:7" x14ac:dyDescent="0.25">
      <c r="A96">
        <v>1651</v>
      </c>
      <c r="B96" t="s">
        <v>321</v>
      </c>
      <c r="C96" t="s">
        <v>393</v>
      </c>
      <c r="D96" s="4">
        <v>15815</v>
      </c>
      <c r="E96" s="3">
        <f>IF(Tabel1[[#This Row],[inwoners]]&lt;=15000,1,IF(AND(Tabel1[[#This Row],[inwoners]]&lt;40000,Tabel1[[#This Row],[inwoners]]&gt;15000)=TRUE,(40000-Tabel1[[#This Row],[inwoners]])/25000,0))</f>
        <v>0.96740000000000004</v>
      </c>
      <c r="F96" s="5">
        <v>5806203</v>
      </c>
      <c r="G96" s="6">
        <v>1.0074313595117236E-3</v>
      </c>
    </row>
    <row r="97" spans="1:7" x14ac:dyDescent="0.25">
      <c r="A97">
        <v>770</v>
      </c>
      <c r="B97" t="s">
        <v>250</v>
      </c>
      <c r="C97" t="s">
        <v>393</v>
      </c>
      <c r="D97" s="4">
        <v>18551</v>
      </c>
      <c r="E97" s="3">
        <f>IF(Tabel1[[#This Row],[inwoners]]&lt;=15000,1,IF(AND(Tabel1[[#This Row],[inwoners]]&lt;40000,Tabel1[[#This Row],[inwoners]]&gt;15000)=TRUE,(40000-Tabel1[[#This Row],[inwoners]])/25000,0))</f>
        <v>0.85795999999999994</v>
      </c>
      <c r="F97" s="5">
        <v>1696712</v>
      </c>
      <c r="G97" s="6">
        <v>2.9439564494383947E-4</v>
      </c>
    </row>
    <row r="98" spans="1:7" x14ac:dyDescent="0.25">
      <c r="A98">
        <v>1903</v>
      </c>
      <c r="B98" t="s">
        <v>377</v>
      </c>
      <c r="C98" t="s">
        <v>393</v>
      </c>
      <c r="D98" s="4">
        <v>25123</v>
      </c>
      <c r="E98" s="3">
        <f>IF(Tabel1[[#This Row],[inwoners]]&lt;=15000,1,IF(AND(Tabel1[[#This Row],[inwoners]]&lt;40000,Tabel1[[#This Row],[inwoners]]&gt;15000)=TRUE,(40000-Tabel1[[#This Row],[inwoners]])/25000,0))</f>
        <v>0.59508000000000005</v>
      </c>
      <c r="F98" s="5">
        <v>2894677</v>
      </c>
      <c r="G98" s="6">
        <v>5.0225394900201004E-4</v>
      </c>
    </row>
    <row r="99" spans="1:7" x14ac:dyDescent="0.25">
      <c r="A99">
        <v>772</v>
      </c>
      <c r="B99" t="s">
        <v>251</v>
      </c>
      <c r="C99" t="s">
        <v>395</v>
      </c>
      <c r="D99" s="4">
        <v>224755</v>
      </c>
      <c r="E99" s="3">
        <f>IF(Tabel1[[#This Row],[inwoners]]&lt;=15000,1,IF(AND(Tabel1[[#This Row],[inwoners]]&lt;40000,Tabel1[[#This Row],[inwoners]]&gt;15000)=TRUE,(40000-Tabel1[[#This Row],[inwoners]])/25000,0))</f>
        <v>0</v>
      </c>
      <c r="F99" s="5">
        <v>106485631</v>
      </c>
      <c r="G99" s="6">
        <v>1.8476268226721274E-2</v>
      </c>
    </row>
    <row r="100" spans="1:7" x14ac:dyDescent="0.25">
      <c r="A100">
        <v>230</v>
      </c>
      <c r="B100" t="s">
        <v>83</v>
      </c>
      <c r="C100" t="s">
        <v>393</v>
      </c>
      <c r="D100" s="4">
        <v>22929</v>
      </c>
      <c r="E100" s="3">
        <f>IF(Tabel1[[#This Row],[inwoners]]&lt;=15000,1,IF(AND(Tabel1[[#This Row],[inwoners]]&lt;40000,Tabel1[[#This Row],[inwoners]]&gt;15000)=TRUE,(40000-Tabel1[[#This Row],[inwoners]])/25000,0))</f>
        <v>0.68284</v>
      </c>
      <c r="F100" s="5">
        <v>3112038</v>
      </c>
      <c r="G100" s="6">
        <v>5.3996814668590565E-4</v>
      </c>
    </row>
    <row r="101" spans="1:7" x14ac:dyDescent="0.25">
      <c r="A101">
        <v>114</v>
      </c>
      <c r="B101" t="s">
        <v>45</v>
      </c>
      <c r="C101" t="s">
        <v>395</v>
      </c>
      <c r="D101" s="4">
        <v>107584</v>
      </c>
      <c r="E101" s="3">
        <f>IF(Tabel1[[#This Row],[inwoners]]&lt;=15000,1,IF(AND(Tabel1[[#This Row],[inwoners]]&lt;40000,Tabel1[[#This Row],[inwoners]]&gt;15000)=TRUE,(40000-Tabel1[[#This Row],[inwoners]])/25000,0))</f>
        <v>0</v>
      </c>
      <c r="F101" s="5">
        <v>49795649</v>
      </c>
      <c r="G101" s="6">
        <v>8.640017989353559E-3</v>
      </c>
    </row>
    <row r="102" spans="1:7" x14ac:dyDescent="0.25">
      <c r="A102">
        <v>388</v>
      </c>
      <c r="B102" t="s">
        <v>144</v>
      </c>
      <c r="C102" t="s">
        <v>393</v>
      </c>
      <c r="D102" s="4">
        <v>18455</v>
      </c>
      <c r="E102" s="3">
        <f>IF(Tabel1[[#This Row],[inwoners]]&lt;=15000,1,IF(AND(Tabel1[[#This Row],[inwoners]]&lt;40000,Tabel1[[#This Row],[inwoners]]&gt;15000)=TRUE,(40000-Tabel1[[#This Row],[inwoners]])/25000,0))</f>
        <v>0.86180000000000001</v>
      </c>
      <c r="F102" s="5">
        <v>4549567</v>
      </c>
      <c r="G102" s="6">
        <v>7.8939307978030974E-4</v>
      </c>
    </row>
    <row r="103" spans="1:7" x14ac:dyDescent="0.25">
      <c r="A103">
        <v>153</v>
      </c>
      <c r="B103" t="s">
        <v>53</v>
      </c>
      <c r="C103" t="s">
        <v>395</v>
      </c>
      <c r="D103" s="4">
        <v>158351</v>
      </c>
      <c r="E103" s="3">
        <f>IF(Tabel1[[#This Row],[inwoners]]&lt;=15000,1,IF(AND(Tabel1[[#This Row],[inwoners]]&lt;40000,Tabel1[[#This Row],[inwoners]]&gt;15000)=TRUE,(40000-Tabel1[[#This Row],[inwoners]])/25000,0))</f>
        <v>0</v>
      </c>
      <c r="F103" s="5">
        <v>92453187</v>
      </c>
      <c r="G103" s="6">
        <v>1.6041505932638183E-2</v>
      </c>
    </row>
    <row r="104" spans="1:7" x14ac:dyDescent="0.25">
      <c r="A104">
        <v>232</v>
      </c>
      <c r="B104" t="s">
        <v>84</v>
      </c>
      <c r="C104" t="s">
        <v>393</v>
      </c>
      <c r="D104" s="4">
        <v>32282</v>
      </c>
      <c r="E104" s="3">
        <f>IF(Tabel1[[#This Row],[inwoners]]&lt;=15000,1,IF(AND(Tabel1[[#This Row],[inwoners]]&lt;40000,Tabel1[[#This Row],[inwoners]]&gt;15000)=TRUE,(40000-Tabel1[[#This Row],[inwoners]])/25000,0))</f>
        <v>0.30871999999999999</v>
      </c>
      <c r="F104" s="5">
        <v>6051941</v>
      </c>
      <c r="G104" s="6">
        <v>1.0500692361797787E-3</v>
      </c>
    </row>
    <row r="105" spans="1:7" x14ac:dyDescent="0.25">
      <c r="A105">
        <v>233</v>
      </c>
      <c r="B105" t="s">
        <v>85</v>
      </c>
      <c r="C105" t="s">
        <v>393</v>
      </c>
      <c r="D105" s="4">
        <v>26507</v>
      </c>
      <c r="E105" s="3">
        <f>IF(Tabel1[[#This Row],[inwoners]]&lt;=15000,1,IF(AND(Tabel1[[#This Row],[inwoners]]&lt;40000,Tabel1[[#This Row],[inwoners]]&gt;15000)=TRUE,(40000-Tabel1[[#This Row],[inwoners]])/25000,0))</f>
        <v>0.53971999999999998</v>
      </c>
      <c r="F105" s="5">
        <v>4227515</v>
      </c>
      <c r="G105" s="6">
        <v>7.3351399939103128E-4</v>
      </c>
    </row>
    <row r="106" spans="1:7" x14ac:dyDescent="0.25">
      <c r="A106">
        <v>777</v>
      </c>
      <c r="B106" t="s">
        <v>252</v>
      </c>
      <c r="C106" t="s">
        <v>395</v>
      </c>
      <c r="D106" s="4">
        <v>42832</v>
      </c>
      <c r="E106" s="3">
        <f>IF(Tabel1[[#This Row],[inwoners]]&lt;=15000,1,IF(AND(Tabel1[[#This Row],[inwoners]]&lt;40000,Tabel1[[#This Row],[inwoners]]&gt;15000)=TRUE,(40000-Tabel1[[#This Row],[inwoners]])/25000,0))</f>
        <v>0</v>
      </c>
      <c r="F106" s="5">
        <v>9861854</v>
      </c>
      <c r="G106" s="6">
        <v>1.7111253227842928E-3</v>
      </c>
    </row>
    <row r="107" spans="1:7" x14ac:dyDescent="0.25">
      <c r="A107">
        <v>1722</v>
      </c>
      <c r="B107" t="s">
        <v>350</v>
      </c>
      <c r="C107" t="s">
        <v>394</v>
      </c>
      <c r="D107" s="4">
        <v>8701</v>
      </c>
      <c r="E107" s="3">
        <f>IF(Tabel1[[#This Row],[inwoners]]&lt;=15000,1,IF(AND(Tabel1[[#This Row],[inwoners]]&lt;40000,Tabel1[[#This Row],[inwoners]]&gt;15000)=TRUE,(40000-Tabel1[[#This Row],[inwoners]])/25000,0))</f>
        <v>1</v>
      </c>
      <c r="F107" s="5">
        <v>2635874</v>
      </c>
      <c r="G107" s="6">
        <v>4.5734917076127113E-4</v>
      </c>
    </row>
    <row r="108" spans="1:7" x14ac:dyDescent="0.25">
      <c r="A108">
        <v>70</v>
      </c>
      <c r="B108" t="s">
        <v>30</v>
      </c>
      <c r="C108" t="s">
        <v>393</v>
      </c>
      <c r="D108" s="4">
        <v>20265</v>
      </c>
      <c r="E108" s="3">
        <f>IF(Tabel1[[#This Row],[inwoners]]&lt;=15000,1,IF(AND(Tabel1[[#This Row],[inwoners]]&lt;40000,Tabel1[[#This Row],[inwoners]]&gt;15000)=TRUE,(40000-Tabel1[[#This Row],[inwoners]])/25000,0))</f>
        <v>0.78939999999999999</v>
      </c>
      <c r="F108" s="5">
        <v>7156204</v>
      </c>
      <c r="G108" s="6">
        <v>1.2416693533903714E-3</v>
      </c>
    </row>
    <row r="109" spans="1:7" x14ac:dyDescent="0.25">
      <c r="A109">
        <v>779</v>
      </c>
      <c r="B109" t="s">
        <v>253</v>
      </c>
      <c r="C109" t="s">
        <v>393</v>
      </c>
      <c r="D109" s="4">
        <v>21630</v>
      </c>
      <c r="E109" s="3">
        <f>IF(Tabel1[[#This Row],[inwoners]]&lt;=15000,1,IF(AND(Tabel1[[#This Row],[inwoners]]&lt;40000,Tabel1[[#This Row],[inwoners]]&gt;15000)=TRUE,(40000-Tabel1[[#This Row],[inwoners]])/25000,0))</f>
        <v>0.73480000000000001</v>
      </c>
      <c r="F109" s="5">
        <v>4036353</v>
      </c>
      <c r="G109" s="6">
        <v>7.0034557700776633E-4</v>
      </c>
    </row>
    <row r="110" spans="1:7" x14ac:dyDescent="0.25">
      <c r="A110">
        <v>236</v>
      </c>
      <c r="B110" t="s">
        <v>86</v>
      </c>
      <c r="C110" t="s">
        <v>393</v>
      </c>
      <c r="D110" s="4">
        <v>26346</v>
      </c>
      <c r="E110" s="3">
        <f>IF(Tabel1[[#This Row],[inwoners]]&lt;=15000,1,IF(AND(Tabel1[[#This Row],[inwoners]]&lt;40000,Tabel1[[#This Row],[inwoners]]&gt;15000)=TRUE,(40000-Tabel1[[#This Row],[inwoners]])/25000,0))</f>
        <v>0.54615999999999998</v>
      </c>
      <c r="F110" s="5">
        <v>3536091</v>
      </c>
      <c r="G110" s="6">
        <v>6.1354536923479428E-4</v>
      </c>
    </row>
    <row r="111" spans="1:7" x14ac:dyDescent="0.25">
      <c r="A111">
        <v>1771</v>
      </c>
      <c r="B111" t="s">
        <v>361</v>
      </c>
      <c r="C111" t="s">
        <v>393</v>
      </c>
      <c r="D111" s="4">
        <v>38893</v>
      </c>
      <c r="E111" s="3">
        <f>IF(Tabel1[[#This Row],[inwoners]]&lt;=15000,1,IF(AND(Tabel1[[#This Row],[inwoners]]&lt;40000,Tabel1[[#This Row],[inwoners]]&gt;15000)=TRUE,(40000-Tabel1[[#This Row],[inwoners]])/25000,0))</f>
        <v>4.428E-2</v>
      </c>
      <c r="F111" s="5">
        <v>9834960</v>
      </c>
      <c r="G111" s="6">
        <v>1.7064589583835462E-3</v>
      </c>
    </row>
    <row r="112" spans="1:7" x14ac:dyDescent="0.25">
      <c r="A112">
        <v>1652</v>
      </c>
      <c r="B112" t="s">
        <v>322</v>
      </c>
      <c r="C112" t="s">
        <v>393</v>
      </c>
      <c r="D112" s="4">
        <v>29647</v>
      </c>
      <c r="E112" s="3">
        <f>IF(Tabel1[[#This Row],[inwoners]]&lt;=15000,1,IF(AND(Tabel1[[#This Row],[inwoners]]&lt;40000,Tabel1[[#This Row],[inwoners]]&gt;15000)=TRUE,(40000-Tabel1[[#This Row],[inwoners]])/25000,0))</f>
        <v>0.41411999999999999</v>
      </c>
      <c r="F112" s="5">
        <v>4977323</v>
      </c>
      <c r="G112" s="6">
        <v>8.6361280799499614E-4</v>
      </c>
    </row>
    <row r="113" spans="1:7" x14ac:dyDescent="0.25">
      <c r="A113">
        <v>907</v>
      </c>
      <c r="B113" t="s">
        <v>293</v>
      </c>
      <c r="C113" t="s">
        <v>393</v>
      </c>
      <c r="D113" s="4">
        <v>17085</v>
      </c>
      <c r="E113" s="3">
        <f>IF(Tabel1[[#This Row],[inwoners]]&lt;=15000,1,IF(AND(Tabel1[[#This Row],[inwoners]]&lt;40000,Tabel1[[#This Row],[inwoners]]&gt;15000)=TRUE,(40000-Tabel1[[#This Row],[inwoners]])/25000,0))</f>
        <v>0.91659999999999997</v>
      </c>
      <c r="F113" s="5">
        <v>3463007</v>
      </c>
      <c r="G113" s="6">
        <v>6.0086460118749128E-4</v>
      </c>
    </row>
    <row r="114" spans="1:7" x14ac:dyDescent="0.25">
      <c r="A114">
        <v>689</v>
      </c>
      <c r="B114" t="s">
        <v>228</v>
      </c>
      <c r="C114" t="s">
        <v>394</v>
      </c>
      <c r="D114" s="4">
        <v>14544</v>
      </c>
      <c r="E114" s="3">
        <f>IF(Tabel1[[#This Row],[inwoners]]&lt;=15000,1,IF(AND(Tabel1[[#This Row],[inwoners]]&lt;40000,Tabel1[[#This Row],[inwoners]]&gt;15000)=TRUE,(40000-Tabel1[[#This Row],[inwoners]])/25000,0))</f>
        <v>1</v>
      </c>
      <c r="F114" s="5">
        <v>1256685</v>
      </c>
      <c r="G114" s="6">
        <v>2.1804678169674575E-4</v>
      </c>
    </row>
    <row r="115" spans="1:7" x14ac:dyDescent="0.25">
      <c r="A115">
        <v>784</v>
      </c>
      <c r="B115" t="s">
        <v>254</v>
      </c>
      <c r="C115" t="s">
        <v>393</v>
      </c>
      <c r="D115" s="4">
        <v>26152</v>
      </c>
      <c r="E115" s="3">
        <f>IF(Tabel1[[#This Row],[inwoners]]&lt;=15000,1,IF(AND(Tabel1[[#This Row],[inwoners]]&lt;40000,Tabel1[[#This Row],[inwoners]]&gt;15000)=TRUE,(40000-Tabel1[[#This Row],[inwoners]])/25000,0))</f>
        <v>0.55391999999999997</v>
      </c>
      <c r="F115" s="5">
        <v>5270339</v>
      </c>
      <c r="G115" s="6">
        <v>9.1445386664187553E-4</v>
      </c>
    </row>
    <row r="116" spans="1:7" x14ac:dyDescent="0.25">
      <c r="A116">
        <v>1924</v>
      </c>
      <c r="B116" t="s">
        <v>382</v>
      </c>
      <c r="C116" t="s">
        <v>395</v>
      </c>
      <c r="D116" s="4">
        <v>48321</v>
      </c>
      <c r="E116" s="3">
        <f>IF(Tabel1[[#This Row],[inwoners]]&lt;=15000,1,IF(AND(Tabel1[[#This Row],[inwoners]]&lt;40000,Tabel1[[#This Row],[inwoners]]&gt;15000)=TRUE,(40000-Tabel1[[#This Row],[inwoners]])/25000,0))</f>
        <v>0</v>
      </c>
      <c r="F116" s="5">
        <v>6472100</v>
      </c>
      <c r="G116" s="6">
        <v>1.1229708127490248E-3</v>
      </c>
    </row>
    <row r="117" spans="1:7" x14ac:dyDescent="0.25">
      <c r="A117">
        <v>664</v>
      </c>
      <c r="B117" t="s">
        <v>223</v>
      </c>
      <c r="C117" t="s">
        <v>393</v>
      </c>
      <c r="D117" s="4">
        <v>37207</v>
      </c>
      <c r="E117" s="3">
        <f>IF(Tabel1[[#This Row],[inwoners]]&lt;=15000,1,IF(AND(Tabel1[[#This Row],[inwoners]]&lt;40000,Tabel1[[#This Row],[inwoners]]&gt;15000)=TRUE,(40000-Tabel1[[#This Row],[inwoners]])/25000,0))</f>
        <v>0.11172</v>
      </c>
      <c r="F117" s="5">
        <v>10531516</v>
      </c>
      <c r="G117" s="6">
        <v>1.8273180392761792E-3</v>
      </c>
    </row>
    <row r="118" spans="1:7" x14ac:dyDescent="0.25">
      <c r="A118">
        <v>785</v>
      </c>
      <c r="B118" t="s">
        <v>255</v>
      </c>
      <c r="C118" t="s">
        <v>393</v>
      </c>
      <c r="D118" s="4">
        <v>23111</v>
      </c>
      <c r="E118" s="3">
        <f>IF(Tabel1[[#This Row],[inwoners]]&lt;=15000,1,IF(AND(Tabel1[[#This Row],[inwoners]]&lt;40000,Tabel1[[#This Row],[inwoners]]&gt;15000)=TRUE,(40000-Tabel1[[#This Row],[inwoners]])/25000,0))</f>
        <v>0.67556000000000005</v>
      </c>
      <c r="F118" s="5">
        <v>4041592</v>
      </c>
      <c r="G118" s="6">
        <v>7.0125459326029517E-4</v>
      </c>
    </row>
    <row r="119" spans="1:7" x14ac:dyDescent="0.25">
      <c r="A119">
        <v>1942</v>
      </c>
      <c r="B119" t="s">
        <v>388</v>
      </c>
      <c r="C119" t="s">
        <v>395</v>
      </c>
      <c r="D119" s="4">
        <v>56696</v>
      </c>
      <c r="E119" s="3">
        <f>IF(Tabel1[[#This Row],[inwoners]]&lt;=15000,1,IF(AND(Tabel1[[#This Row],[inwoners]]&lt;40000,Tabel1[[#This Row],[inwoners]]&gt;15000)=TRUE,(40000-Tabel1[[#This Row],[inwoners]])/25000,0))</f>
        <v>0</v>
      </c>
      <c r="F119" s="5">
        <v>10955531</v>
      </c>
      <c r="G119" s="6">
        <v>1.9008886684641982E-3</v>
      </c>
    </row>
    <row r="120" spans="1:7" x14ac:dyDescent="0.25">
      <c r="A120">
        <v>512</v>
      </c>
      <c r="B120" t="s">
        <v>180</v>
      </c>
      <c r="C120" t="s">
        <v>393</v>
      </c>
      <c r="D120" s="4">
        <v>35260</v>
      </c>
      <c r="E120" s="3">
        <f>IF(Tabel1[[#This Row],[inwoners]]&lt;=15000,1,IF(AND(Tabel1[[#This Row],[inwoners]]&lt;40000,Tabel1[[#This Row],[inwoners]]&gt;15000)=TRUE,(40000-Tabel1[[#This Row],[inwoners]])/25000,0))</f>
        <v>0.18959999999999999</v>
      </c>
      <c r="F120" s="5">
        <v>10908820</v>
      </c>
      <c r="G120" s="6">
        <v>1.8927838663699288E-3</v>
      </c>
    </row>
    <row r="121" spans="1:7" x14ac:dyDescent="0.25">
      <c r="A121">
        <v>513</v>
      </c>
      <c r="B121" t="s">
        <v>181</v>
      </c>
      <c r="C121" t="s">
        <v>395</v>
      </c>
      <c r="D121" s="4">
        <v>71189</v>
      </c>
      <c r="E121" s="3">
        <f>IF(Tabel1[[#This Row],[inwoners]]&lt;=15000,1,IF(AND(Tabel1[[#This Row],[inwoners]]&lt;40000,Tabel1[[#This Row],[inwoners]]&gt;15000)=TRUE,(40000-Tabel1[[#This Row],[inwoners]])/25000,0))</f>
        <v>0</v>
      </c>
      <c r="F121" s="5">
        <v>22396861</v>
      </c>
      <c r="G121" s="6">
        <v>3.88606807685248E-3</v>
      </c>
    </row>
    <row r="122" spans="1:7" x14ac:dyDescent="0.25">
      <c r="A122">
        <v>786</v>
      </c>
      <c r="B122" t="s">
        <v>256</v>
      </c>
      <c r="C122" t="s">
        <v>394</v>
      </c>
      <c r="D122" s="4">
        <v>12643</v>
      </c>
      <c r="E122" s="3">
        <f>IF(Tabel1[[#This Row],[inwoners]]&lt;=15000,1,IF(AND(Tabel1[[#This Row],[inwoners]]&lt;40000,Tabel1[[#This Row],[inwoners]]&gt;15000)=TRUE,(40000-Tabel1[[#This Row],[inwoners]])/25000,0))</f>
        <v>1</v>
      </c>
      <c r="F122" s="5">
        <v>2032506</v>
      </c>
      <c r="G122" s="6">
        <v>3.526590928349793E-4</v>
      </c>
    </row>
    <row r="123" spans="1:7" x14ac:dyDescent="0.25">
      <c r="A123">
        <v>14</v>
      </c>
      <c r="B123" t="s">
        <v>11</v>
      </c>
      <c r="C123" t="s">
        <v>395</v>
      </c>
      <c r="D123" s="4">
        <v>201736.9</v>
      </c>
      <c r="E123" s="3">
        <f>IF(Tabel1[[#This Row],[inwoners]]&lt;=15000,1,IF(AND(Tabel1[[#This Row],[inwoners]]&lt;40000,Tabel1[[#This Row],[inwoners]]&gt;15000)=TRUE,(40000-Tabel1[[#This Row],[inwoners]])/25000,0))</f>
        <v>0</v>
      </c>
      <c r="F123" s="5">
        <v>147439521</v>
      </c>
      <c r="G123" s="6">
        <v>2.5582157063193851E-2</v>
      </c>
    </row>
    <row r="124" spans="1:7" x14ac:dyDescent="0.25">
      <c r="A124">
        <v>15</v>
      </c>
      <c r="B124" t="s">
        <v>12</v>
      </c>
      <c r="C124" t="s">
        <v>394</v>
      </c>
      <c r="D124" s="4">
        <v>12155</v>
      </c>
      <c r="E124" s="3">
        <f>IF(Tabel1[[#This Row],[inwoners]]&lt;=15000,1,IF(AND(Tabel1[[#This Row],[inwoners]]&lt;40000,Tabel1[[#This Row],[inwoners]]&gt;15000)=TRUE,(40000-Tabel1[[#This Row],[inwoners]])/25000,0))</f>
        <v>1</v>
      </c>
      <c r="F124" s="5">
        <v>2104344</v>
      </c>
      <c r="G124" s="6">
        <v>3.651236680495564E-4</v>
      </c>
    </row>
    <row r="125" spans="1:7" x14ac:dyDescent="0.25">
      <c r="A125">
        <v>1729</v>
      </c>
      <c r="B125" t="s">
        <v>354</v>
      </c>
      <c r="C125" t="s">
        <v>394</v>
      </c>
      <c r="D125" s="4">
        <v>14508</v>
      </c>
      <c r="E125" s="3">
        <f>IF(Tabel1[[#This Row],[inwoners]]&lt;=15000,1,IF(AND(Tabel1[[#This Row],[inwoners]]&lt;40000,Tabel1[[#This Row],[inwoners]]&gt;15000)=TRUE,(40000-Tabel1[[#This Row],[inwoners]])/25000,0))</f>
        <v>1</v>
      </c>
      <c r="F125" s="5">
        <v>1974120</v>
      </c>
      <c r="G125" s="6">
        <v>3.4252856736825837E-4</v>
      </c>
    </row>
    <row r="126" spans="1:7" x14ac:dyDescent="0.25">
      <c r="A126">
        <v>158</v>
      </c>
      <c r="B126" t="s">
        <v>54</v>
      </c>
      <c r="C126" t="s">
        <v>393</v>
      </c>
      <c r="D126" s="4">
        <v>24332</v>
      </c>
      <c r="E126" s="3">
        <f>IF(Tabel1[[#This Row],[inwoners]]&lt;=15000,1,IF(AND(Tabel1[[#This Row],[inwoners]]&lt;40000,Tabel1[[#This Row],[inwoners]]&gt;15000)=TRUE,(40000-Tabel1[[#This Row],[inwoners]])/25000,0))</f>
        <v>0.62672000000000005</v>
      </c>
      <c r="F126" s="5">
        <v>4885285</v>
      </c>
      <c r="G126" s="6">
        <v>8.4764334094971023E-4</v>
      </c>
    </row>
    <row r="127" spans="1:7" x14ac:dyDescent="0.25">
      <c r="A127">
        <v>788</v>
      </c>
      <c r="B127" t="s">
        <v>257</v>
      </c>
      <c r="C127" t="s">
        <v>394</v>
      </c>
      <c r="D127" s="4">
        <v>13570</v>
      </c>
      <c r="E127" s="3">
        <f>IF(Tabel1[[#This Row],[inwoners]]&lt;=15000,1,IF(AND(Tabel1[[#This Row],[inwoners]]&lt;40000,Tabel1[[#This Row],[inwoners]]&gt;15000)=TRUE,(40000-Tabel1[[#This Row],[inwoners]])/25000,0))</f>
        <v>1</v>
      </c>
      <c r="F127" s="5">
        <v>1113232</v>
      </c>
      <c r="G127" s="6">
        <v>1.9315632388532662E-4</v>
      </c>
    </row>
    <row r="128" spans="1:7" x14ac:dyDescent="0.25">
      <c r="A128">
        <v>392</v>
      </c>
      <c r="B128" t="s">
        <v>145</v>
      </c>
      <c r="C128" t="s">
        <v>395</v>
      </c>
      <c r="D128" s="4">
        <v>158140</v>
      </c>
      <c r="E128" s="3">
        <f>IF(Tabel1[[#This Row],[inwoners]]&lt;=15000,1,IF(AND(Tabel1[[#This Row],[inwoners]]&lt;40000,Tabel1[[#This Row],[inwoners]]&gt;15000)=TRUE,(40000-Tabel1[[#This Row],[inwoners]])/25000,0))</f>
        <v>0</v>
      </c>
      <c r="F128" s="5">
        <v>49914623</v>
      </c>
      <c r="G128" s="6">
        <v>8.6606611081984468E-3</v>
      </c>
    </row>
    <row r="129" spans="1:7" x14ac:dyDescent="0.25">
      <c r="A129">
        <v>393</v>
      </c>
      <c r="B129" t="s">
        <v>146</v>
      </c>
      <c r="C129" t="s">
        <v>394</v>
      </c>
      <c r="D129" s="4">
        <v>5578</v>
      </c>
      <c r="E129" s="3">
        <f>IF(Tabel1[[#This Row],[inwoners]]&lt;=15000,1,IF(AND(Tabel1[[#This Row],[inwoners]]&lt;40000,Tabel1[[#This Row],[inwoners]]&gt;15000)=TRUE,(40000-Tabel1[[#This Row],[inwoners]])/25000,0))</f>
        <v>1</v>
      </c>
      <c r="F129" s="5">
        <v>863857</v>
      </c>
      <c r="G129" s="6">
        <v>1.4988739317824731E-4</v>
      </c>
    </row>
    <row r="130" spans="1:7" x14ac:dyDescent="0.25">
      <c r="A130">
        <v>394</v>
      </c>
      <c r="B130" t="s">
        <v>147</v>
      </c>
      <c r="C130" t="s">
        <v>395</v>
      </c>
      <c r="D130" s="4">
        <v>144518</v>
      </c>
      <c r="E130" s="3">
        <f>IF(Tabel1[[#This Row],[inwoners]]&lt;=15000,1,IF(AND(Tabel1[[#This Row],[inwoners]]&lt;40000,Tabel1[[#This Row],[inwoners]]&gt;15000)=TRUE,(40000-Tabel1[[#This Row],[inwoners]])/25000,0))</f>
        <v>0</v>
      </c>
      <c r="F130" s="5">
        <v>24323797</v>
      </c>
      <c r="G130" s="6">
        <v>4.220409772134592E-3</v>
      </c>
    </row>
    <row r="131" spans="1:7" x14ac:dyDescent="0.25">
      <c r="A131">
        <v>1655</v>
      </c>
      <c r="B131" t="s">
        <v>323</v>
      </c>
      <c r="C131" t="s">
        <v>393</v>
      </c>
      <c r="D131" s="4">
        <v>29531</v>
      </c>
      <c r="E131" s="3">
        <f>IF(Tabel1[[#This Row],[inwoners]]&lt;=15000,1,IF(AND(Tabel1[[#This Row],[inwoners]]&lt;40000,Tabel1[[#This Row],[inwoners]]&gt;15000)=TRUE,(40000-Tabel1[[#This Row],[inwoners]])/25000,0))</f>
        <v>0.41876000000000002</v>
      </c>
      <c r="F131" s="5">
        <v>6460813</v>
      </c>
      <c r="G131" s="6">
        <v>1.1210124110612421E-3</v>
      </c>
    </row>
    <row r="132" spans="1:7" x14ac:dyDescent="0.25">
      <c r="A132">
        <v>160</v>
      </c>
      <c r="B132" t="s">
        <v>55</v>
      </c>
      <c r="C132" t="s">
        <v>395</v>
      </c>
      <c r="D132" s="4">
        <v>59687</v>
      </c>
      <c r="E132" s="3">
        <f>IF(Tabel1[[#This Row],[inwoners]]&lt;=15000,1,IF(AND(Tabel1[[#This Row],[inwoners]]&lt;40000,Tabel1[[#This Row],[inwoners]]&gt;15000)=TRUE,(40000-Tabel1[[#This Row],[inwoners]])/25000,0))</f>
        <v>0</v>
      </c>
      <c r="F132" s="5">
        <v>12770813</v>
      </c>
      <c r="G132" s="6">
        <v>2.2158573344163118E-3</v>
      </c>
    </row>
    <row r="133" spans="1:7" x14ac:dyDescent="0.25">
      <c r="A133">
        <v>243</v>
      </c>
      <c r="B133" t="s">
        <v>87</v>
      </c>
      <c r="C133" t="s">
        <v>395</v>
      </c>
      <c r="D133" s="4">
        <v>45966</v>
      </c>
      <c r="E133" s="3">
        <f>IF(Tabel1[[#This Row],[inwoners]]&lt;=15000,1,IF(AND(Tabel1[[#This Row],[inwoners]]&lt;40000,Tabel1[[#This Row],[inwoners]]&gt;15000)=TRUE,(40000-Tabel1[[#This Row],[inwoners]])/25000,0))</f>
        <v>0</v>
      </c>
      <c r="F133" s="5">
        <v>11400694</v>
      </c>
      <c r="G133" s="6">
        <v>1.9781286764856739E-3</v>
      </c>
    </row>
    <row r="134" spans="1:7" x14ac:dyDescent="0.25">
      <c r="A134">
        <v>523</v>
      </c>
      <c r="B134" t="s">
        <v>183</v>
      </c>
      <c r="C134" t="s">
        <v>393</v>
      </c>
      <c r="D134" s="4">
        <v>17774</v>
      </c>
      <c r="E134" s="3">
        <f>IF(Tabel1[[#This Row],[inwoners]]&lt;=15000,1,IF(AND(Tabel1[[#This Row],[inwoners]]&lt;40000,Tabel1[[#This Row],[inwoners]]&gt;15000)=TRUE,(40000-Tabel1[[#This Row],[inwoners]])/25000,0))</f>
        <v>0.88904000000000005</v>
      </c>
      <c r="F134" s="5">
        <v>1742464</v>
      </c>
      <c r="G134" s="6">
        <v>3.023340514308983E-4</v>
      </c>
    </row>
    <row r="135" spans="1:7" x14ac:dyDescent="0.25">
      <c r="A135">
        <v>17</v>
      </c>
      <c r="B135" t="s">
        <v>13</v>
      </c>
      <c r="C135" t="s">
        <v>393</v>
      </c>
      <c r="D135" s="4">
        <v>19076</v>
      </c>
      <c r="E135" s="3">
        <f>IF(Tabel1[[#This Row],[inwoners]]&lt;=15000,1,IF(AND(Tabel1[[#This Row],[inwoners]]&lt;40000,Tabel1[[#This Row],[inwoners]]&gt;15000)=TRUE,(40000-Tabel1[[#This Row],[inwoners]])/25000,0))</f>
        <v>0.83696000000000004</v>
      </c>
      <c r="F135" s="5">
        <v>3466412</v>
      </c>
      <c r="G135" s="6">
        <v>6.0145540102331122E-4</v>
      </c>
    </row>
    <row r="136" spans="1:7" x14ac:dyDescent="0.25">
      <c r="A136">
        <v>72</v>
      </c>
      <c r="B136" t="s">
        <v>31</v>
      </c>
      <c r="C136" t="s">
        <v>393</v>
      </c>
      <c r="D136" s="4">
        <v>15813</v>
      </c>
      <c r="E136" s="3">
        <f>IF(Tabel1[[#This Row],[inwoners]]&lt;=15000,1,IF(AND(Tabel1[[#This Row],[inwoners]]&lt;40000,Tabel1[[#This Row],[inwoners]]&gt;15000)=TRUE,(40000-Tabel1[[#This Row],[inwoners]])/25000,0))</f>
        <v>0.96748000000000001</v>
      </c>
      <c r="F136" s="5">
        <v>7263203</v>
      </c>
      <c r="G136" s="6">
        <v>1.2602346960138371E-3</v>
      </c>
    </row>
    <row r="137" spans="1:7" x14ac:dyDescent="0.25">
      <c r="A137">
        <v>244</v>
      </c>
      <c r="B137" t="s">
        <v>88</v>
      </c>
      <c r="C137" t="s">
        <v>394</v>
      </c>
      <c r="D137" s="4">
        <v>11890</v>
      </c>
      <c r="E137" s="3">
        <f>IF(Tabel1[[#This Row],[inwoners]]&lt;=15000,1,IF(AND(Tabel1[[#This Row],[inwoners]]&lt;40000,Tabel1[[#This Row],[inwoners]]&gt;15000)=TRUE,(40000-Tabel1[[#This Row],[inwoners]])/25000,0))</f>
        <v>1</v>
      </c>
      <c r="F137" s="5">
        <v>1551311</v>
      </c>
      <c r="G137" s="6">
        <v>2.6916719063310246E-4</v>
      </c>
    </row>
    <row r="138" spans="1:7" x14ac:dyDescent="0.25">
      <c r="A138">
        <v>396</v>
      </c>
      <c r="B138" t="s">
        <v>148</v>
      </c>
      <c r="C138" t="s">
        <v>393</v>
      </c>
      <c r="D138" s="4">
        <v>39299</v>
      </c>
      <c r="E138" s="3">
        <f>IF(Tabel1[[#This Row],[inwoners]]&lt;=15000,1,IF(AND(Tabel1[[#This Row],[inwoners]]&lt;40000,Tabel1[[#This Row],[inwoners]]&gt;15000)=TRUE,(40000-Tabel1[[#This Row],[inwoners]])/25000,0))</f>
        <v>2.8039999999999999E-2</v>
      </c>
      <c r="F138" s="5">
        <v>10591259</v>
      </c>
      <c r="G138" s="6">
        <v>1.8376840171297451E-3</v>
      </c>
    </row>
    <row r="139" spans="1:7" x14ac:dyDescent="0.25">
      <c r="A139">
        <v>397</v>
      </c>
      <c r="B139" t="s">
        <v>149</v>
      </c>
      <c r="C139" t="s">
        <v>393</v>
      </c>
      <c r="D139" s="4">
        <v>26766</v>
      </c>
      <c r="E139" s="3">
        <f>IF(Tabel1[[#This Row],[inwoners]]&lt;=15000,1,IF(AND(Tabel1[[#This Row],[inwoners]]&lt;40000,Tabel1[[#This Row],[inwoners]]&gt;15000)=TRUE,(40000-Tabel1[[#This Row],[inwoners]])/25000,0))</f>
        <v>0.52936000000000005</v>
      </c>
      <c r="F139" s="5">
        <v>3190719</v>
      </c>
      <c r="G139" s="6">
        <v>5.5362004738550947E-4</v>
      </c>
    </row>
    <row r="140" spans="1:7" x14ac:dyDescent="0.25">
      <c r="A140">
        <v>246</v>
      </c>
      <c r="B140" t="s">
        <v>89</v>
      </c>
      <c r="C140" t="s">
        <v>393</v>
      </c>
      <c r="D140" s="4">
        <v>18556</v>
      </c>
      <c r="E140" s="3">
        <f>IF(Tabel1[[#This Row],[inwoners]]&lt;=15000,1,IF(AND(Tabel1[[#This Row],[inwoners]]&lt;40000,Tabel1[[#This Row],[inwoners]]&gt;15000)=TRUE,(40000-Tabel1[[#This Row],[inwoners]])/25000,0))</f>
        <v>0.85775999999999997</v>
      </c>
      <c r="F140" s="5">
        <v>2168332</v>
      </c>
      <c r="G140" s="6">
        <v>3.76226193716061E-4</v>
      </c>
    </row>
    <row r="141" spans="1:7" x14ac:dyDescent="0.25">
      <c r="A141">
        <v>74</v>
      </c>
      <c r="B141" t="s">
        <v>32</v>
      </c>
      <c r="C141" t="s">
        <v>395</v>
      </c>
      <c r="D141" s="4">
        <v>50290</v>
      </c>
      <c r="E141" s="3">
        <f>IF(Tabel1[[#This Row],[inwoners]]&lt;=15000,1,IF(AND(Tabel1[[#This Row],[inwoners]]&lt;40000,Tabel1[[#This Row],[inwoners]]&gt;15000)=TRUE,(40000-Tabel1[[#This Row],[inwoners]])/25000,0))</f>
        <v>0</v>
      </c>
      <c r="F141" s="5">
        <v>18643848</v>
      </c>
      <c r="G141" s="6">
        <v>3.2348846806027846E-3</v>
      </c>
    </row>
    <row r="142" spans="1:7" x14ac:dyDescent="0.25">
      <c r="A142">
        <v>398</v>
      </c>
      <c r="B142" t="s">
        <v>150</v>
      </c>
      <c r="C142" t="s">
        <v>395</v>
      </c>
      <c r="D142" s="4">
        <v>53927</v>
      </c>
      <c r="E142" s="3">
        <f>IF(Tabel1[[#This Row],[inwoners]]&lt;=15000,1,IF(AND(Tabel1[[#This Row],[inwoners]]&lt;40000,Tabel1[[#This Row],[inwoners]]&gt;15000)=TRUE,(40000-Tabel1[[#This Row],[inwoners]])/25000,0))</f>
        <v>0</v>
      </c>
      <c r="F142" s="5">
        <v>11619473</v>
      </c>
      <c r="G142" s="6">
        <v>2.0160889106357054E-3</v>
      </c>
    </row>
    <row r="143" spans="1:7" x14ac:dyDescent="0.25">
      <c r="A143">
        <v>917</v>
      </c>
      <c r="B143" t="s">
        <v>294</v>
      </c>
      <c r="C143" t="s">
        <v>395</v>
      </c>
      <c r="D143" s="4">
        <v>87406</v>
      </c>
      <c r="E143" s="3">
        <f>IF(Tabel1[[#This Row],[inwoners]]&lt;=15000,1,IF(AND(Tabel1[[#This Row],[inwoners]]&lt;40000,Tabel1[[#This Row],[inwoners]]&gt;15000)=TRUE,(40000-Tabel1[[#This Row],[inwoners]])/25000,0))</f>
        <v>0</v>
      </c>
      <c r="F143" s="5">
        <v>62118138</v>
      </c>
      <c r="G143" s="6">
        <v>1.0778086852229737E-2</v>
      </c>
    </row>
    <row r="144" spans="1:7" x14ac:dyDescent="0.25">
      <c r="A144">
        <v>1658</v>
      </c>
      <c r="B144" t="s">
        <v>324</v>
      </c>
      <c r="C144" t="s">
        <v>393</v>
      </c>
      <c r="D144" s="4">
        <v>15650</v>
      </c>
      <c r="E144" s="3">
        <f>IF(Tabel1[[#This Row],[inwoners]]&lt;=15000,1,IF(AND(Tabel1[[#This Row],[inwoners]]&lt;40000,Tabel1[[#This Row],[inwoners]]&gt;15000)=TRUE,(40000-Tabel1[[#This Row],[inwoners]])/25000,0))</f>
        <v>0.97399999999999998</v>
      </c>
      <c r="F144" s="5">
        <v>1556267</v>
      </c>
      <c r="G144" s="6">
        <v>2.7002710369810207E-4</v>
      </c>
    </row>
    <row r="145" spans="1:7" x14ac:dyDescent="0.25">
      <c r="A145">
        <v>399</v>
      </c>
      <c r="B145" t="s">
        <v>151</v>
      </c>
      <c r="C145" t="s">
        <v>393</v>
      </c>
      <c r="D145" s="4">
        <v>22689</v>
      </c>
      <c r="E145" s="3">
        <f>IF(Tabel1[[#This Row],[inwoners]]&lt;=15000,1,IF(AND(Tabel1[[#This Row],[inwoners]]&lt;40000,Tabel1[[#This Row],[inwoners]]&gt;15000)=TRUE,(40000-Tabel1[[#This Row],[inwoners]])/25000,0))</f>
        <v>0.69244000000000006</v>
      </c>
      <c r="F145" s="5">
        <v>3084368</v>
      </c>
      <c r="G145" s="6">
        <v>5.3516713891582082E-4</v>
      </c>
    </row>
    <row r="146" spans="1:7" x14ac:dyDescent="0.25">
      <c r="A146">
        <v>163</v>
      </c>
      <c r="B146" t="s">
        <v>56</v>
      </c>
      <c r="C146" t="s">
        <v>393</v>
      </c>
      <c r="D146" s="4">
        <v>35651</v>
      </c>
      <c r="E146" s="3">
        <f>IF(Tabel1[[#This Row],[inwoners]]&lt;=15000,1,IF(AND(Tabel1[[#This Row],[inwoners]]&lt;40000,Tabel1[[#This Row],[inwoners]]&gt;15000)=TRUE,(40000-Tabel1[[#This Row],[inwoners]])/25000,0))</f>
        <v>0.17396</v>
      </c>
      <c r="F146" s="5">
        <v>6261475</v>
      </c>
      <c r="G146" s="6">
        <v>1.086425375034023E-3</v>
      </c>
    </row>
    <row r="147" spans="1:7" x14ac:dyDescent="0.25">
      <c r="A147">
        <v>530</v>
      </c>
      <c r="B147" t="s">
        <v>184</v>
      </c>
      <c r="C147" t="s">
        <v>393</v>
      </c>
      <c r="D147" s="4">
        <v>38634</v>
      </c>
      <c r="E147" s="3">
        <f>IF(Tabel1[[#This Row],[inwoners]]&lt;=15000,1,IF(AND(Tabel1[[#This Row],[inwoners]]&lt;40000,Tabel1[[#This Row],[inwoners]]&gt;15000)=TRUE,(40000-Tabel1[[#This Row],[inwoners]])/25000,0))</f>
        <v>5.4640000000000001E-2</v>
      </c>
      <c r="F147" s="5">
        <v>11013465</v>
      </c>
      <c r="G147" s="6">
        <v>1.9109407676384696E-3</v>
      </c>
    </row>
    <row r="148" spans="1:7" x14ac:dyDescent="0.25">
      <c r="A148">
        <v>794</v>
      </c>
      <c r="B148" t="s">
        <v>258</v>
      </c>
      <c r="C148" t="s">
        <v>395</v>
      </c>
      <c r="D148" s="4">
        <v>90127</v>
      </c>
      <c r="E148" s="3">
        <f>IF(Tabel1[[#This Row],[inwoners]]&lt;=15000,1,IF(AND(Tabel1[[#This Row],[inwoners]]&lt;40000,Tabel1[[#This Row],[inwoners]]&gt;15000)=TRUE,(40000-Tabel1[[#This Row],[inwoners]])/25000,0))</f>
        <v>0</v>
      </c>
      <c r="F148" s="5">
        <v>38808959</v>
      </c>
      <c r="G148" s="6">
        <v>6.7337229384857433E-3</v>
      </c>
    </row>
    <row r="149" spans="1:7" x14ac:dyDescent="0.25">
      <c r="A149">
        <v>531</v>
      </c>
      <c r="B149" t="s">
        <v>185</v>
      </c>
      <c r="C149" t="s">
        <v>393</v>
      </c>
      <c r="D149" s="4">
        <v>29408</v>
      </c>
      <c r="E149" s="3">
        <f>IF(Tabel1[[#This Row],[inwoners]]&lt;=15000,1,IF(AND(Tabel1[[#This Row],[inwoners]]&lt;40000,Tabel1[[#This Row],[inwoners]]&gt;15000)=TRUE,(40000-Tabel1[[#This Row],[inwoners]])/25000,0))</f>
        <v>0.42368</v>
      </c>
      <c r="F149" s="5">
        <v>3927486</v>
      </c>
      <c r="G149" s="6">
        <v>6.814561186447083E-4</v>
      </c>
    </row>
    <row r="150" spans="1:7" x14ac:dyDescent="0.25">
      <c r="A150">
        <v>164</v>
      </c>
      <c r="B150" t="s">
        <v>57</v>
      </c>
      <c r="C150" t="s">
        <v>395</v>
      </c>
      <c r="D150" s="4">
        <v>81075</v>
      </c>
      <c r="E150" s="3">
        <f>IF(Tabel1[[#This Row],[inwoners]]&lt;=15000,1,IF(AND(Tabel1[[#This Row],[inwoners]]&lt;40000,Tabel1[[#This Row],[inwoners]]&gt;15000)=TRUE,(40000-Tabel1[[#This Row],[inwoners]])/25000,0))</f>
        <v>0</v>
      </c>
      <c r="F150" s="5">
        <v>33704917</v>
      </c>
      <c r="G150" s="6">
        <v>5.8481231805949264E-3</v>
      </c>
    </row>
    <row r="151" spans="1:7" x14ac:dyDescent="0.25">
      <c r="A151">
        <v>63</v>
      </c>
      <c r="B151" t="s">
        <v>29</v>
      </c>
      <c r="C151" t="s">
        <v>394</v>
      </c>
      <c r="D151" s="4">
        <v>10525</v>
      </c>
      <c r="E151" s="3">
        <f>IF(Tabel1[[#This Row],[inwoners]]&lt;=15000,1,IF(AND(Tabel1[[#This Row],[inwoners]]&lt;40000,Tabel1[[#This Row],[inwoners]]&gt;15000)=TRUE,(40000-Tabel1[[#This Row],[inwoners]])/25000,0))</f>
        <v>1</v>
      </c>
      <c r="F151" s="5">
        <v>3724534</v>
      </c>
      <c r="G151" s="6">
        <v>6.4624201929688603E-4</v>
      </c>
    </row>
    <row r="152" spans="1:7" x14ac:dyDescent="0.25">
      <c r="A152">
        <v>252</v>
      </c>
      <c r="B152" t="s">
        <v>90</v>
      </c>
      <c r="C152" t="s">
        <v>393</v>
      </c>
      <c r="D152" s="4">
        <v>16360</v>
      </c>
      <c r="E152" s="3">
        <f>IF(Tabel1[[#This Row],[inwoners]]&lt;=15000,1,IF(AND(Tabel1[[#This Row],[inwoners]]&lt;40000,Tabel1[[#This Row],[inwoners]]&gt;15000)=TRUE,(40000-Tabel1[[#This Row],[inwoners]])/25000,0))</f>
        <v>0.9456</v>
      </c>
      <c r="F152" s="5">
        <v>3177646</v>
      </c>
      <c r="G152" s="6">
        <v>5.5135175773685324E-4</v>
      </c>
    </row>
    <row r="153" spans="1:7" x14ac:dyDescent="0.25">
      <c r="A153">
        <v>797</v>
      </c>
      <c r="B153" t="s">
        <v>260</v>
      </c>
      <c r="C153" t="s">
        <v>395</v>
      </c>
      <c r="D153" s="4">
        <v>43274</v>
      </c>
      <c r="E153" s="3">
        <f>IF(Tabel1[[#This Row],[inwoners]]&lt;=15000,1,IF(AND(Tabel1[[#This Row],[inwoners]]&lt;40000,Tabel1[[#This Row],[inwoners]]&gt;15000)=TRUE,(40000-Tabel1[[#This Row],[inwoners]])/25000,0))</f>
        <v>0</v>
      </c>
      <c r="F153" s="5">
        <v>8236802</v>
      </c>
      <c r="G153" s="6">
        <v>1.4291633683646411E-3</v>
      </c>
    </row>
    <row r="154" spans="1:7" x14ac:dyDescent="0.25">
      <c r="A154">
        <v>534</v>
      </c>
      <c r="B154" t="s">
        <v>187</v>
      </c>
      <c r="C154" t="s">
        <v>393</v>
      </c>
      <c r="D154" s="4">
        <v>21089</v>
      </c>
      <c r="E154" s="3">
        <f>IF(Tabel1[[#This Row],[inwoners]]&lt;=15000,1,IF(AND(Tabel1[[#This Row],[inwoners]]&lt;40000,Tabel1[[#This Row],[inwoners]]&gt;15000)=TRUE,(40000-Tabel1[[#This Row],[inwoners]])/25000,0))</f>
        <v>0.75644</v>
      </c>
      <c r="F154" s="5">
        <v>3185444</v>
      </c>
      <c r="G154" s="6">
        <v>5.5270478479110406E-4</v>
      </c>
    </row>
    <row r="155" spans="1:7" x14ac:dyDescent="0.25">
      <c r="A155">
        <v>798</v>
      </c>
      <c r="B155" t="s">
        <v>261</v>
      </c>
      <c r="C155" t="s">
        <v>393</v>
      </c>
      <c r="D155" s="4">
        <v>15164</v>
      </c>
      <c r="E155" s="3">
        <f>IF(Tabel1[[#This Row],[inwoners]]&lt;=15000,1,IF(AND(Tabel1[[#This Row],[inwoners]]&lt;40000,Tabel1[[#This Row],[inwoners]]&gt;15000)=TRUE,(40000-Tabel1[[#This Row],[inwoners]])/25000,0))</f>
        <v>0.99343999999999999</v>
      </c>
      <c r="F155" s="5">
        <v>1548184</v>
      </c>
      <c r="G155" s="6">
        <v>2.686246264373289E-4</v>
      </c>
    </row>
    <row r="156" spans="1:7" x14ac:dyDescent="0.25">
      <c r="A156">
        <v>402</v>
      </c>
      <c r="B156" t="s">
        <v>153</v>
      </c>
      <c r="C156" t="s">
        <v>395</v>
      </c>
      <c r="D156" s="4">
        <v>87830</v>
      </c>
      <c r="E156" s="3">
        <f>IF(Tabel1[[#This Row],[inwoners]]&lt;=15000,1,IF(AND(Tabel1[[#This Row],[inwoners]]&lt;40000,Tabel1[[#This Row],[inwoners]]&gt;15000)=TRUE,(40000-Tabel1[[#This Row],[inwoners]])/25000,0))</f>
        <v>0</v>
      </c>
      <c r="F156" s="5">
        <v>26826463</v>
      </c>
      <c r="G156" s="6">
        <v>4.6546460898768006E-3</v>
      </c>
    </row>
    <row r="157" spans="1:7" x14ac:dyDescent="0.25">
      <c r="A157">
        <v>1735</v>
      </c>
      <c r="B157" t="s">
        <v>358</v>
      </c>
      <c r="C157" t="s">
        <v>393</v>
      </c>
      <c r="D157" s="4">
        <v>34881</v>
      </c>
      <c r="E157" s="3">
        <f>IF(Tabel1[[#This Row],[inwoners]]&lt;=15000,1,IF(AND(Tabel1[[#This Row],[inwoners]]&lt;40000,Tabel1[[#This Row],[inwoners]]&gt;15000)=TRUE,(40000-Tabel1[[#This Row],[inwoners]])/25000,0))</f>
        <v>0.20476</v>
      </c>
      <c r="F157" s="5">
        <v>5947936</v>
      </c>
      <c r="G157" s="6">
        <v>1.0320233809890428E-3</v>
      </c>
    </row>
    <row r="158" spans="1:7" x14ac:dyDescent="0.25">
      <c r="A158">
        <v>1911</v>
      </c>
      <c r="B158" t="s">
        <v>380</v>
      </c>
      <c r="C158" t="s">
        <v>395</v>
      </c>
      <c r="D158" s="4">
        <v>47546</v>
      </c>
      <c r="E158" s="3">
        <f>IF(Tabel1[[#This Row],[inwoners]]&lt;=15000,1,IF(AND(Tabel1[[#This Row],[inwoners]]&lt;40000,Tabel1[[#This Row],[inwoners]]&gt;15000)=TRUE,(40000-Tabel1[[#This Row],[inwoners]])/25000,0))</f>
        <v>0</v>
      </c>
      <c r="F158" s="5">
        <v>8209777</v>
      </c>
      <c r="G158" s="6">
        <v>1.4244742742198437E-3</v>
      </c>
    </row>
    <row r="159" spans="1:7" x14ac:dyDescent="0.25">
      <c r="A159">
        <v>118</v>
      </c>
      <c r="B159" t="s">
        <v>46</v>
      </c>
      <c r="C159" t="s">
        <v>395</v>
      </c>
      <c r="D159" s="4">
        <v>55240</v>
      </c>
      <c r="E159" s="3">
        <f>IF(Tabel1[[#This Row],[inwoners]]&lt;=15000,1,IF(AND(Tabel1[[#This Row],[inwoners]]&lt;40000,Tabel1[[#This Row],[inwoners]]&gt;15000)=TRUE,(40000-Tabel1[[#This Row],[inwoners]])/25000,0))</f>
        <v>0</v>
      </c>
      <c r="F159" s="5">
        <v>20378079</v>
      </c>
      <c r="G159" s="6">
        <v>3.535790228348424E-3</v>
      </c>
    </row>
    <row r="160" spans="1:7" x14ac:dyDescent="0.25">
      <c r="A160">
        <v>18</v>
      </c>
      <c r="B160" t="s">
        <v>14</v>
      </c>
      <c r="C160" t="s">
        <v>393</v>
      </c>
      <c r="D160" s="4">
        <v>34177</v>
      </c>
      <c r="E160" s="3">
        <f>IF(Tabel1[[#This Row],[inwoners]]&lt;=15000,1,IF(AND(Tabel1[[#This Row],[inwoners]]&lt;40000,Tabel1[[#This Row],[inwoners]]&gt;15000)=TRUE,(40000-Tabel1[[#This Row],[inwoners]])/25000,0))</f>
        <v>0.23291999999999999</v>
      </c>
      <c r="F160" s="5">
        <v>18925995</v>
      </c>
      <c r="G160" s="6">
        <v>3.2838398645314471E-3</v>
      </c>
    </row>
    <row r="161" spans="1:7" x14ac:dyDescent="0.25">
      <c r="A161">
        <v>405</v>
      </c>
      <c r="B161" t="s">
        <v>154</v>
      </c>
      <c r="C161" t="s">
        <v>395</v>
      </c>
      <c r="D161" s="4">
        <v>72172</v>
      </c>
      <c r="E161" s="3">
        <f>IF(Tabel1[[#This Row],[inwoners]]&lt;=15000,1,IF(AND(Tabel1[[#This Row],[inwoners]]&lt;40000,Tabel1[[#This Row],[inwoners]]&gt;15000)=TRUE,(40000-Tabel1[[#This Row],[inwoners]])/25000,0))</f>
        <v>0</v>
      </c>
      <c r="F161" s="5">
        <v>22758042</v>
      </c>
      <c r="G161" s="6">
        <v>3.9487364103330362E-3</v>
      </c>
    </row>
    <row r="162" spans="1:7" x14ac:dyDescent="0.25">
      <c r="A162">
        <v>1507</v>
      </c>
      <c r="B162" t="s">
        <v>312</v>
      </c>
      <c r="C162" t="s">
        <v>395</v>
      </c>
      <c r="D162" s="4">
        <v>41675</v>
      </c>
      <c r="E162" s="3">
        <f>IF(Tabel1[[#This Row],[inwoners]]&lt;=15000,1,IF(AND(Tabel1[[#This Row],[inwoners]]&lt;40000,Tabel1[[#This Row],[inwoners]]&gt;15000)=TRUE,(40000-Tabel1[[#This Row],[inwoners]])/25000,0))</f>
        <v>0</v>
      </c>
      <c r="F162" s="5">
        <v>6206144</v>
      </c>
      <c r="G162" s="6">
        <v>1.0768249210793225E-3</v>
      </c>
    </row>
    <row r="163" spans="1:7" x14ac:dyDescent="0.25">
      <c r="A163">
        <v>321</v>
      </c>
      <c r="B163" t="s">
        <v>119</v>
      </c>
      <c r="C163" t="s">
        <v>395</v>
      </c>
      <c r="D163" s="4">
        <v>48765</v>
      </c>
      <c r="E163" s="3">
        <f>IF(Tabel1[[#This Row],[inwoners]]&lt;=15000,1,IF(AND(Tabel1[[#This Row],[inwoners]]&lt;40000,Tabel1[[#This Row],[inwoners]]&gt;15000)=TRUE,(40000-Tabel1[[#This Row],[inwoners]])/25000,0))</f>
        <v>0</v>
      </c>
      <c r="F163" s="5">
        <v>6696051</v>
      </c>
      <c r="G163" s="6">
        <v>1.1618284380153149E-3</v>
      </c>
    </row>
    <row r="164" spans="1:7" x14ac:dyDescent="0.25">
      <c r="A164">
        <v>406</v>
      </c>
      <c r="B164" t="s">
        <v>155</v>
      </c>
      <c r="C164" t="s">
        <v>395</v>
      </c>
      <c r="D164" s="4">
        <v>41373</v>
      </c>
      <c r="E164" s="3">
        <f>IF(Tabel1[[#This Row],[inwoners]]&lt;=15000,1,IF(AND(Tabel1[[#This Row],[inwoners]]&lt;40000,Tabel1[[#This Row],[inwoners]]&gt;15000)=TRUE,(40000-Tabel1[[#This Row],[inwoners]])/25000,0))</f>
        <v>0</v>
      </c>
      <c r="F164" s="5">
        <v>9585621</v>
      </c>
      <c r="G164" s="6">
        <v>1.6631962740183434E-3</v>
      </c>
    </row>
    <row r="165" spans="1:7" x14ac:dyDescent="0.25">
      <c r="A165">
        <v>677</v>
      </c>
      <c r="B165" t="s">
        <v>225</v>
      </c>
      <c r="C165" t="s">
        <v>393</v>
      </c>
      <c r="D165" s="4">
        <v>27372</v>
      </c>
      <c r="E165" s="3">
        <f>IF(Tabel1[[#This Row],[inwoners]]&lt;=15000,1,IF(AND(Tabel1[[#This Row],[inwoners]]&lt;40000,Tabel1[[#This Row],[inwoners]]&gt;15000)=TRUE,(40000-Tabel1[[#This Row],[inwoners]])/25000,0))</f>
        <v>0.50512000000000001</v>
      </c>
      <c r="F165" s="5">
        <v>4813795</v>
      </c>
      <c r="G165" s="6">
        <v>8.3523914703993946E-4</v>
      </c>
    </row>
    <row r="166" spans="1:7" x14ac:dyDescent="0.25">
      <c r="A166">
        <v>353</v>
      </c>
      <c r="B166" t="s">
        <v>130</v>
      </c>
      <c r="C166" t="s">
        <v>393</v>
      </c>
      <c r="D166" s="4">
        <v>34101</v>
      </c>
      <c r="E166" s="3">
        <f>IF(Tabel1[[#This Row],[inwoners]]&lt;=15000,1,IF(AND(Tabel1[[#This Row],[inwoners]]&lt;40000,Tabel1[[#This Row],[inwoners]]&gt;15000)=TRUE,(40000-Tabel1[[#This Row],[inwoners]])/25000,0))</f>
        <v>0.23596</v>
      </c>
      <c r="F166" s="5">
        <v>6637944</v>
      </c>
      <c r="G166" s="6">
        <v>1.151746321698137E-3</v>
      </c>
    </row>
    <row r="167" spans="1:7" x14ac:dyDescent="0.25">
      <c r="A167">
        <v>1884</v>
      </c>
      <c r="B167" t="s">
        <v>369</v>
      </c>
      <c r="C167" t="s">
        <v>393</v>
      </c>
      <c r="D167" s="4">
        <v>26108</v>
      </c>
      <c r="E167" s="3">
        <f>IF(Tabel1[[#This Row],[inwoners]]&lt;=15000,1,IF(AND(Tabel1[[#This Row],[inwoners]]&lt;40000,Tabel1[[#This Row],[inwoners]]&gt;15000)=TRUE,(40000-Tabel1[[#This Row],[inwoners]])/25000,0))</f>
        <v>0.55567999999999995</v>
      </c>
      <c r="F167" s="5">
        <v>3122726</v>
      </c>
      <c r="G167" s="6">
        <v>5.4182261618524298E-4</v>
      </c>
    </row>
    <row r="168" spans="1:7" x14ac:dyDescent="0.25">
      <c r="A168">
        <v>166</v>
      </c>
      <c r="B168" t="s">
        <v>58</v>
      </c>
      <c r="C168" t="s">
        <v>395</v>
      </c>
      <c r="D168" s="4">
        <v>51950</v>
      </c>
      <c r="E168" s="3">
        <f>IF(Tabel1[[#This Row],[inwoners]]&lt;=15000,1,IF(AND(Tabel1[[#This Row],[inwoners]]&lt;40000,Tabel1[[#This Row],[inwoners]]&gt;15000)=TRUE,(40000-Tabel1[[#This Row],[inwoners]])/25000,0))</f>
        <v>0</v>
      </c>
      <c r="F168" s="5">
        <v>11110688</v>
      </c>
      <c r="G168" s="6">
        <v>1.9278098814234695E-3</v>
      </c>
    </row>
    <row r="169" spans="1:7" x14ac:dyDescent="0.25">
      <c r="A169">
        <v>678</v>
      </c>
      <c r="B169" t="s">
        <v>226</v>
      </c>
      <c r="C169" t="s">
        <v>394</v>
      </c>
      <c r="D169" s="4">
        <v>12639</v>
      </c>
      <c r="E169" s="3">
        <f>IF(Tabel1[[#This Row],[inwoners]]&lt;=15000,1,IF(AND(Tabel1[[#This Row],[inwoners]]&lt;40000,Tabel1[[#This Row],[inwoners]]&gt;15000)=TRUE,(40000-Tabel1[[#This Row],[inwoners]])/25000,0))</f>
        <v>1</v>
      </c>
      <c r="F169" s="5">
        <v>1189895</v>
      </c>
      <c r="G169" s="6">
        <v>2.0645808242085272E-4</v>
      </c>
    </row>
    <row r="170" spans="1:7" x14ac:dyDescent="0.25">
      <c r="A170">
        <v>537</v>
      </c>
      <c r="B170" t="s">
        <v>188</v>
      </c>
      <c r="C170" t="s">
        <v>395</v>
      </c>
      <c r="D170" s="4">
        <v>64239</v>
      </c>
      <c r="E170" s="3">
        <f>IF(Tabel1[[#This Row],[inwoners]]&lt;=15000,1,IF(AND(Tabel1[[#This Row],[inwoners]]&lt;40000,Tabel1[[#This Row],[inwoners]]&gt;15000)=TRUE,(40000-Tabel1[[#This Row],[inwoners]])/25000,0))</f>
        <v>0</v>
      </c>
      <c r="F170" s="5">
        <v>11056991</v>
      </c>
      <c r="G170" s="6">
        <v>1.9184929419861641E-3</v>
      </c>
    </row>
    <row r="171" spans="1:7" x14ac:dyDescent="0.25">
      <c r="A171">
        <v>928</v>
      </c>
      <c r="B171" t="s">
        <v>295</v>
      </c>
      <c r="C171" t="s">
        <v>395</v>
      </c>
      <c r="D171" s="4">
        <v>46023</v>
      </c>
      <c r="E171" s="3">
        <f>IF(Tabel1[[#This Row],[inwoners]]&lt;=15000,1,IF(AND(Tabel1[[#This Row],[inwoners]]&lt;40000,Tabel1[[#This Row],[inwoners]]&gt;15000)=TRUE,(40000-Tabel1[[#This Row],[inwoners]])/25000,0))</f>
        <v>0</v>
      </c>
      <c r="F171" s="5">
        <v>25401491</v>
      </c>
      <c r="G171" s="6">
        <v>4.4073999155308232E-3</v>
      </c>
    </row>
    <row r="172" spans="1:7" x14ac:dyDescent="0.25">
      <c r="A172">
        <v>1598</v>
      </c>
      <c r="B172" t="s">
        <v>317</v>
      </c>
      <c r="C172" t="s">
        <v>393</v>
      </c>
      <c r="D172" s="4">
        <v>22471</v>
      </c>
      <c r="E172" s="3">
        <f>IF(Tabel1[[#This Row],[inwoners]]&lt;=15000,1,IF(AND(Tabel1[[#This Row],[inwoners]]&lt;40000,Tabel1[[#This Row],[inwoners]]&gt;15000)=TRUE,(40000-Tabel1[[#This Row],[inwoners]])/25000,0))</f>
        <v>0.70116000000000001</v>
      </c>
      <c r="F172" s="5">
        <v>2275057</v>
      </c>
      <c r="G172" s="6">
        <v>3.9474399473746668E-4</v>
      </c>
    </row>
    <row r="173" spans="1:7" x14ac:dyDescent="0.25">
      <c r="A173">
        <v>79</v>
      </c>
      <c r="B173" t="s">
        <v>33</v>
      </c>
      <c r="C173" t="s">
        <v>394</v>
      </c>
      <c r="D173" s="4">
        <v>12811</v>
      </c>
      <c r="E173" s="3">
        <f>IF(Tabel1[[#This Row],[inwoners]]&lt;=15000,1,IF(AND(Tabel1[[#This Row],[inwoners]]&lt;40000,Tabel1[[#This Row],[inwoners]]&gt;15000)=TRUE,(40000-Tabel1[[#This Row],[inwoners]])/25000,0))</f>
        <v>1</v>
      </c>
      <c r="F173" s="5">
        <v>4358841</v>
      </c>
      <c r="G173" s="6">
        <v>7.5630030753754914E-4</v>
      </c>
    </row>
    <row r="174" spans="1:7" x14ac:dyDescent="0.25">
      <c r="A174">
        <v>588</v>
      </c>
      <c r="B174" t="s">
        <v>201</v>
      </c>
      <c r="C174" t="s">
        <v>394</v>
      </c>
      <c r="D174" s="4">
        <v>10825</v>
      </c>
      <c r="E174" s="3">
        <f>IF(Tabel1[[#This Row],[inwoners]]&lt;=15000,1,IF(AND(Tabel1[[#This Row],[inwoners]]&lt;40000,Tabel1[[#This Row],[inwoners]]&gt;15000)=TRUE,(40000-Tabel1[[#This Row],[inwoners]])/25000,0))</f>
        <v>1</v>
      </c>
      <c r="F174" s="5">
        <v>1003643</v>
      </c>
      <c r="G174" s="6">
        <v>1.741415916657452E-4</v>
      </c>
    </row>
    <row r="175" spans="1:7" x14ac:dyDescent="0.25">
      <c r="A175">
        <v>542</v>
      </c>
      <c r="B175" t="s">
        <v>189</v>
      </c>
      <c r="C175" t="s">
        <v>393</v>
      </c>
      <c r="D175" s="4">
        <v>29054</v>
      </c>
      <c r="E175" s="3">
        <f>IF(Tabel1[[#This Row],[inwoners]]&lt;=15000,1,IF(AND(Tabel1[[#This Row],[inwoners]]&lt;40000,Tabel1[[#This Row],[inwoners]]&gt;15000)=TRUE,(40000-Tabel1[[#This Row],[inwoners]])/25000,0))</f>
        <v>0.43784000000000001</v>
      </c>
      <c r="F175" s="5">
        <v>5814834</v>
      </c>
      <c r="G175" s="6">
        <v>1.0089289199766171E-3</v>
      </c>
    </row>
    <row r="176" spans="1:7" x14ac:dyDescent="0.25">
      <c r="A176">
        <v>1931</v>
      </c>
      <c r="B176" t="s">
        <v>386</v>
      </c>
      <c r="C176" t="s">
        <v>395</v>
      </c>
      <c r="D176" s="4">
        <v>54653</v>
      </c>
      <c r="E176" s="3">
        <f>IF(Tabel1[[#This Row],[inwoners]]&lt;=15000,1,IF(AND(Tabel1[[#This Row],[inwoners]]&lt;40000,Tabel1[[#This Row],[inwoners]]&gt;15000)=TRUE,(40000-Tabel1[[#This Row],[inwoners]])/25000,0))</f>
        <v>0</v>
      </c>
      <c r="F176" s="5">
        <v>8628542</v>
      </c>
      <c r="G176" s="6">
        <v>1.4971339785508715E-3</v>
      </c>
    </row>
    <row r="177" spans="1:7" x14ac:dyDescent="0.25">
      <c r="A177">
        <v>1659</v>
      </c>
      <c r="B177" t="s">
        <v>325</v>
      </c>
      <c r="C177" t="s">
        <v>393</v>
      </c>
      <c r="D177" s="4">
        <v>21965</v>
      </c>
      <c r="E177" s="3">
        <f>IF(Tabel1[[#This Row],[inwoners]]&lt;=15000,1,IF(AND(Tabel1[[#This Row],[inwoners]]&lt;40000,Tabel1[[#This Row],[inwoners]]&gt;15000)=TRUE,(40000-Tabel1[[#This Row],[inwoners]])/25000,0))</f>
        <v>0.72140000000000004</v>
      </c>
      <c r="F177" s="5">
        <v>2841333</v>
      </c>
      <c r="G177" s="6">
        <v>4.9299825841699367E-4</v>
      </c>
    </row>
    <row r="178" spans="1:7" x14ac:dyDescent="0.25">
      <c r="A178">
        <v>1685</v>
      </c>
      <c r="B178" t="s">
        <v>334</v>
      </c>
      <c r="C178" t="s">
        <v>393</v>
      </c>
      <c r="D178" s="4">
        <v>15303</v>
      </c>
      <c r="E178" s="3">
        <f>IF(Tabel1[[#This Row],[inwoners]]&lt;=15000,1,IF(AND(Tabel1[[#This Row],[inwoners]]&lt;40000,Tabel1[[#This Row],[inwoners]]&gt;15000)=TRUE,(40000-Tabel1[[#This Row],[inwoners]])/25000,0))</f>
        <v>0.98787999999999998</v>
      </c>
      <c r="F178" s="5">
        <v>1546750</v>
      </c>
      <c r="G178" s="6">
        <v>2.6837581381924789E-4</v>
      </c>
    </row>
    <row r="179" spans="1:7" x14ac:dyDescent="0.25">
      <c r="A179">
        <v>882</v>
      </c>
      <c r="B179" t="s">
        <v>288</v>
      </c>
      <c r="C179" t="s">
        <v>393</v>
      </c>
      <c r="D179" s="4">
        <v>37465</v>
      </c>
      <c r="E179" s="3">
        <f>IF(Tabel1[[#This Row],[inwoners]]&lt;=15000,1,IF(AND(Tabel1[[#This Row],[inwoners]]&lt;40000,Tabel1[[#This Row],[inwoners]]&gt;15000)=TRUE,(40000-Tabel1[[#This Row],[inwoners]])/25000,0))</f>
        <v>0.1014</v>
      </c>
      <c r="F179" s="5">
        <v>14448231</v>
      </c>
      <c r="G179" s="6">
        <v>2.5069052871333347E-3</v>
      </c>
    </row>
    <row r="180" spans="1:7" x14ac:dyDescent="0.25">
      <c r="A180">
        <v>415</v>
      </c>
      <c r="B180" t="s">
        <v>156</v>
      </c>
      <c r="C180" t="s">
        <v>394</v>
      </c>
      <c r="D180" s="4">
        <v>10977</v>
      </c>
      <c r="E180" s="3">
        <f>IF(Tabel1[[#This Row],[inwoners]]&lt;=15000,1,IF(AND(Tabel1[[#This Row],[inwoners]]&lt;40000,Tabel1[[#This Row],[inwoners]]&gt;15000)=TRUE,(40000-Tabel1[[#This Row],[inwoners]])/25000,0))</f>
        <v>1</v>
      </c>
      <c r="F180" s="5">
        <v>1541785</v>
      </c>
      <c r="G180" s="6">
        <v>2.6751433916877911E-4</v>
      </c>
    </row>
    <row r="181" spans="1:7" x14ac:dyDescent="0.25">
      <c r="A181">
        <v>416</v>
      </c>
      <c r="B181" t="s">
        <v>157</v>
      </c>
      <c r="C181" t="s">
        <v>393</v>
      </c>
      <c r="D181" s="4">
        <v>27447</v>
      </c>
      <c r="E181" s="3">
        <f>IF(Tabel1[[#This Row],[inwoners]]&lt;=15000,1,IF(AND(Tabel1[[#This Row],[inwoners]]&lt;40000,Tabel1[[#This Row],[inwoners]]&gt;15000)=TRUE,(40000-Tabel1[[#This Row],[inwoners]])/25000,0))</f>
        <v>0.50212000000000001</v>
      </c>
      <c r="F181" s="5">
        <v>3711450</v>
      </c>
      <c r="G181" s="6">
        <v>6.4397182104376761E-4</v>
      </c>
    </row>
    <row r="182" spans="1:7" x14ac:dyDescent="0.25">
      <c r="A182">
        <v>1621</v>
      </c>
      <c r="B182" t="s">
        <v>318</v>
      </c>
      <c r="C182" t="s">
        <v>395</v>
      </c>
      <c r="D182" s="4">
        <v>59035</v>
      </c>
      <c r="E182" s="3">
        <f>IF(Tabel1[[#This Row],[inwoners]]&lt;=15000,1,IF(AND(Tabel1[[#This Row],[inwoners]]&lt;40000,Tabel1[[#This Row],[inwoners]]&gt;15000)=TRUE,(40000-Tabel1[[#This Row],[inwoners]])/25000,0))</f>
        <v>0</v>
      </c>
      <c r="F182" s="5">
        <v>7132930</v>
      </c>
      <c r="G182" s="6">
        <v>1.2376310933672071E-3</v>
      </c>
    </row>
    <row r="183" spans="1:7" x14ac:dyDescent="0.25">
      <c r="A183">
        <v>417</v>
      </c>
      <c r="B183" t="s">
        <v>158</v>
      </c>
      <c r="C183" t="s">
        <v>394</v>
      </c>
      <c r="D183" s="4">
        <v>10956</v>
      </c>
      <c r="E183" s="3">
        <f>IF(Tabel1[[#This Row],[inwoners]]&lt;=15000,1,IF(AND(Tabel1[[#This Row],[inwoners]]&lt;40000,Tabel1[[#This Row],[inwoners]]&gt;15000)=TRUE,(40000-Tabel1[[#This Row],[inwoners]])/25000,0))</f>
        <v>1</v>
      </c>
      <c r="F183" s="5">
        <v>1327277</v>
      </c>
      <c r="G183" s="6">
        <v>2.3029516407859697E-4</v>
      </c>
    </row>
    <row r="184" spans="1:7" x14ac:dyDescent="0.25">
      <c r="A184">
        <v>22</v>
      </c>
      <c r="B184" t="s">
        <v>15</v>
      </c>
      <c r="C184" t="s">
        <v>393</v>
      </c>
      <c r="D184" s="4">
        <v>19536</v>
      </c>
      <c r="E184" s="3">
        <f>IF(Tabel1[[#This Row],[inwoners]]&lt;=15000,1,IF(AND(Tabel1[[#This Row],[inwoners]]&lt;40000,Tabel1[[#This Row],[inwoners]]&gt;15000)=TRUE,(40000-Tabel1[[#This Row],[inwoners]])/25000,0))</f>
        <v>0.81855999999999995</v>
      </c>
      <c r="F184" s="5">
        <v>5233180</v>
      </c>
      <c r="G184" s="6">
        <v>9.0800642725884055E-4</v>
      </c>
    </row>
    <row r="185" spans="1:7" x14ac:dyDescent="0.25">
      <c r="A185">
        <v>545</v>
      </c>
      <c r="B185" t="s">
        <v>190</v>
      </c>
      <c r="C185" t="s">
        <v>393</v>
      </c>
      <c r="D185" s="4">
        <v>20711</v>
      </c>
      <c r="E185" s="3">
        <f>IF(Tabel1[[#This Row],[inwoners]]&lt;=15000,1,IF(AND(Tabel1[[#This Row],[inwoners]]&lt;40000,Tabel1[[#This Row],[inwoners]]&gt;15000)=TRUE,(40000-Tabel1[[#This Row],[inwoners]])/25000,0))</f>
        <v>0.77156000000000002</v>
      </c>
      <c r="F185" s="5">
        <v>4678709</v>
      </c>
      <c r="G185" s="6">
        <v>8.1180044318631935E-4</v>
      </c>
    </row>
    <row r="186" spans="1:7" x14ac:dyDescent="0.25">
      <c r="A186">
        <v>80</v>
      </c>
      <c r="B186" t="s">
        <v>34</v>
      </c>
      <c r="C186" t="s">
        <v>395</v>
      </c>
      <c r="D186" s="4">
        <v>107897</v>
      </c>
      <c r="E186" s="3">
        <f>IF(Tabel1[[#This Row],[inwoners]]&lt;=15000,1,IF(AND(Tabel1[[#This Row],[inwoners]]&lt;40000,Tabel1[[#This Row],[inwoners]]&gt;15000)=TRUE,(40000-Tabel1[[#This Row],[inwoners]])/25000,0))</f>
        <v>0</v>
      </c>
      <c r="F186" s="5">
        <v>73143399</v>
      </c>
      <c r="G186" s="6">
        <v>1.2691074337889744E-2</v>
      </c>
    </row>
    <row r="187" spans="1:7" x14ac:dyDescent="0.25">
      <c r="A187">
        <v>81</v>
      </c>
      <c r="B187" t="s">
        <v>35</v>
      </c>
      <c r="C187" t="s">
        <v>394</v>
      </c>
      <c r="D187" s="4">
        <v>10175</v>
      </c>
      <c r="E187" s="3">
        <f>IF(Tabel1[[#This Row],[inwoners]]&lt;=15000,1,IF(AND(Tabel1[[#This Row],[inwoners]]&lt;40000,Tabel1[[#This Row],[inwoners]]&gt;15000)=TRUE,(40000-Tabel1[[#This Row],[inwoners]])/25000,0))</f>
        <v>1</v>
      </c>
      <c r="F187" s="5">
        <v>2286802</v>
      </c>
      <c r="G187" s="6">
        <v>3.9678186377467832E-4</v>
      </c>
    </row>
    <row r="188" spans="1:7" x14ac:dyDescent="0.25">
      <c r="A188">
        <v>546</v>
      </c>
      <c r="B188" t="s">
        <v>191</v>
      </c>
      <c r="C188" t="s">
        <v>395</v>
      </c>
      <c r="D188" s="4">
        <v>122561</v>
      </c>
      <c r="E188" s="3">
        <f>IF(Tabel1[[#This Row],[inwoners]]&lt;=15000,1,IF(AND(Tabel1[[#This Row],[inwoners]]&lt;40000,Tabel1[[#This Row],[inwoners]]&gt;15000)=TRUE,(40000-Tabel1[[#This Row],[inwoners]])/25000,0))</f>
        <v>0</v>
      </c>
      <c r="F188" s="5">
        <v>46092399</v>
      </c>
      <c r="G188" s="6">
        <v>7.9974689461816632E-3</v>
      </c>
    </row>
    <row r="189" spans="1:7" x14ac:dyDescent="0.25">
      <c r="A189">
        <v>547</v>
      </c>
      <c r="B189" t="s">
        <v>192</v>
      </c>
      <c r="C189" t="s">
        <v>393</v>
      </c>
      <c r="D189" s="4">
        <v>26968</v>
      </c>
      <c r="E189" s="3">
        <f>IF(Tabel1[[#This Row],[inwoners]]&lt;=15000,1,IF(AND(Tabel1[[#This Row],[inwoners]]&lt;40000,Tabel1[[#This Row],[inwoners]]&gt;15000)=TRUE,(40000-Tabel1[[#This Row],[inwoners]])/25000,0))</f>
        <v>0.52127999999999997</v>
      </c>
      <c r="F189" s="5">
        <v>5052100</v>
      </c>
      <c r="G189" s="6">
        <v>8.7658732761999164E-4</v>
      </c>
    </row>
    <row r="190" spans="1:7" x14ac:dyDescent="0.25">
      <c r="A190">
        <v>1916</v>
      </c>
      <c r="B190" t="s">
        <v>381</v>
      </c>
      <c r="C190" t="s">
        <v>395</v>
      </c>
      <c r="D190" s="4">
        <v>74223</v>
      </c>
      <c r="E190" s="3">
        <f>IF(Tabel1[[#This Row],[inwoners]]&lt;=15000,1,IF(AND(Tabel1[[#This Row],[inwoners]]&lt;40000,Tabel1[[#This Row],[inwoners]]&gt;15000)=TRUE,(40000-Tabel1[[#This Row],[inwoners]])/25000,0))</f>
        <v>0</v>
      </c>
      <c r="F190" s="5">
        <v>21885267</v>
      </c>
      <c r="G190" s="6">
        <v>3.7973016594643797E-3</v>
      </c>
    </row>
    <row r="191" spans="1:7" x14ac:dyDescent="0.25">
      <c r="A191">
        <v>995</v>
      </c>
      <c r="B191" t="s">
        <v>311</v>
      </c>
      <c r="C191" t="s">
        <v>395</v>
      </c>
      <c r="D191" s="4">
        <v>76792</v>
      </c>
      <c r="E191" s="3">
        <f>IF(Tabel1[[#This Row],[inwoners]]&lt;=15000,1,IF(AND(Tabel1[[#This Row],[inwoners]]&lt;40000,Tabel1[[#This Row],[inwoners]]&gt;15000)=TRUE,(40000-Tabel1[[#This Row],[inwoners]])/25000,0))</f>
        <v>0</v>
      </c>
      <c r="F191" s="5">
        <v>32442837</v>
      </c>
      <c r="G191" s="6">
        <v>5.6291403151641868E-3</v>
      </c>
    </row>
    <row r="192" spans="1:7" x14ac:dyDescent="0.25">
      <c r="A192">
        <v>1640</v>
      </c>
      <c r="B192" t="s">
        <v>319</v>
      </c>
      <c r="C192" t="s">
        <v>393</v>
      </c>
      <c r="D192" s="4">
        <v>36140</v>
      </c>
      <c r="E192" s="3">
        <f>IF(Tabel1[[#This Row],[inwoners]]&lt;=15000,1,IF(AND(Tabel1[[#This Row],[inwoners]]&lt;40000,Tabel1[[#This Row],[inwoners]]&gt;15000)=TRUE,(40000-Tabel1[[#This Row],[inwoners]])/25000,0))</f>
        <v>0.15440000000000001</v>
      </c>
      <c r="F192" s="5">
        <v>5081186</v>
      </c>
      <c r="G192" s="6">
        <v>8.8163402483721915E-4</v>
      </c>
    </row>
    <row r="193" spans="1:7" x14ac:dyDescent="0.25">
      <c r="A193">
        <v>327</v>
      </c>
      <c r="B193" t="s">
        <v>120</v>
      </c>
      <c r="C193" t="s">
        <v>393</v>
      </c>
      <c r="D193" s="4">
        <v>29309</v>
      </c>
      <c r="E193" s="3">
        <f>IF(Tabel1[[#This Row],[inwoners]]&lt;=15000,1,IF(AND(Tabel1[[#This Row],[inwoners]]&lt;40000,Tabel1[[#This Row],[inwoners]]&gt;15000)=TRUE,(40000-Tabel1[[#This Row],[inwoners]])/25000,0))</f>
        <v>0.42764000000000002</v>
      </c>
      <c r="F193" s="5">
        <v>3628509</v>
      </c>
      <c r="G193" s="6">
        <v>6.2958076988877667E-4</v>
      </c>
    </row>
    <row r="194" spans="1:7" x14ac:dyDescent="0.25">
      <c r="A194">
        <v>733</v>
      </c>
      <c r="B194" t="s">
        <v>235</v>
      </c>
      <c r="C194" t="s">
        <v>394</v>
      </c>
      <c r="D194" s="4">
        <v>11112</v>
      </c>
      <c r="E194" s="3">
        <f>IF(Tabel1[[#This Row],[inwoners]]&lt;=15000,1,IF(AND(Tabel1[[#This Row],[inwoners]]&lt;40000,Tabel1[[#This Row],[inwoners]]&gt;15000)=TRUE,(40000-Tabel1[[#This Row],[inwoners]])/25000,0))</f>
        <v>1</v>
      </c>
      <c r="F194" s="5">
        <v>1401904</v>
      </c>
      <c r="G194" s="6">
        <v>2.4324365727910707E-4</v>
      </c>
    </row>
    <row r="195" spans="1:7" x14ac:dyDescent="0.25">
      <c r="A195">
        <v>1705</v>
      </c>
      <c r="B195" t="s">
        <v>342</v>
      </c>
      <c r="C195" t="s">
        <v>395</v>
      </c>
      <c r="D195" s="4">
        <v>45950</v>
      </c>
      <c r="E195" s="3">
        <f>IF(Tabel1[[#This Row],[inwoners]]&lt;=15000,1,IF(AND(Tabel1[[#This Row],[inwoners]]&lt;40000,Tabel1[[#This Row],[inwoners]]&gt;15000)=TRUE,(40000-Tabel1[[#This Row],[inwoners]])/25000,0))</f>
        <v>0</v>
      </c>
      <c r="F195" s="5">
        <v>7138896</v>
      </c>
      <c r="G195" s="6">
        <v>1.2386662510237422E-3</v>
      </c>
    </row>
    <row r="196" spans="1:7" x14ac:dyDescent="0.25">
      <c r="A196">
        <v>553</v>
      </c>
      <c r="B196" t="s">
        <v>193</v>
      </c>
      <c r="C196" t="s">
        <v>393</v>
      </c>
      <c r="D196" s="4">
        <v>22606</v>
      </c>
      <c r="E196" s="3">
        <f>IF(Tabel1[[#This Row],[inwoners]]&lt;=15000,1,IF(AND(Tabel1[[#This Row],[inwoners]]&lt;40000,Tabel1[[#This Row],[inwoners]]&gt;15000)=TRUE,(40000-Tabel1[[#This Row],[inwoners]])/25000,0))</f>
        <v>0.69576000000000005</v>
      </c>
      <c r="F196" s="5">
        <v>3175589</v>
      </c>
      <c r="G196" s="6">
        <v>5.509948487024092E-4</v>
      </c>
    </row>
    <row r="197" spans="1:7" x14ac:dyDescent="0.25">
      <c r="A197">
        <v>140</v>
      </c>
      <c r="B197" t="s">
        <v>48</v>
      </c>
      <c r="C197" t="s">
        <v>394</v>
      </c>
      <c r="D197" s="4">
        <v>10833</v>
      </c>
      <c r="E197" s="3">
        <f>IF(Tabel1[[#This Row],[inwoners]]&lt;=15000,1,IF(AND(Tabel1[[#This Row],[inwoners]]&lt;40000,Tabel1[[#This Row],[inwoners]]&gt;15000)=TRUE,(40000-Tabel1[[#This Row],[inwoners]])/25000,0))</f>
        <v>1</v>
      </c>
      <c r="F197" s="5">
        <v>1937825</v>
      </c>
      <c r="G197" s="6">
        <v>3.3623104019025958E-4</v>
      </c>
    </row>
    <row r="198" spans="1:7" x14ac:dyDescent="0.25">
      <c r="A198">
        <v>262</v>
      </c>
      <c r="B198" t="s">
        <v>91</v>
      </c>
      <c r="C198" t="s">
        <v>393</v>
      </c>
      <c r="D198" s="4">
        <v>33333</v>
      </c>
      <c r="E198" s="3">
        <f>IF(Tabel1[[#This Row],[inwoners]]&lt;=15000,1,IF(AND(Tabel1[[#This Row],[inwoners]]&lt;40000,Tabel1[[#This Row],[inwoners]]&gt;15000)=TRUE,(40000-Tabel1[[#This Row],[inwoners]])/25000,0))</f>
        <v>0.26667999999999997</v>
      </c>
      <c r="F198" s="5">
        <v>5657253</v>
      </c>
      <c r="G198" s="6">
        <v>9.8158711999766059E-4</v>
      </c>
    </row>
    <row r="199" spans="1:7" x14ac:dyDescent="0.25">
      <c r="A199">
        <v>809</v>
      </c>
      <c r="B199" t="s">
        <v>262</v>
      </c>
      <c r="C199" t="s">
        <v>393</v>
      </c>
      <c r="D199" s="4">
        <v>22929</v>
      </c>
      <c r="E199" s="3">
        <f>IF(Tabel1[[#This Row],[inwoners]]&lt;=15000,1,IF(AND(Tabel1[[#This Row],[inwoners]]&lt;40000,Tabel1[[#This Row],[inwoners]]&gt;15000)=TRUE,(40000-Tabel1[[#This Row],[inwoners]])/25000,0))</f>
        <v>0.68284</v>
      </c>
      <c r="F199" s="5">
        <v>3667084</v>
      </c>
      <c r="G199" s="6">
        <v>6.3627389871895442E-4</v>
      </c>
    </row>
    <row r="200" spans="1:7" x14ac:dyDescent="0.25">
      <c r="A200">
        <v>331</v>
      </c>
      <c r="B200" t="s">
        <v>121</v>
      </c>
      <c r="C200" t="s">
        <v>394</v>
      </c>
      <c r="D200" s="4">
        <v>14156</v>
      </c>
      <c r="E200" s="3">
        <f>IF(Tabel1[[#This Row],[inwoners]]&lt;=15000,1,IF(AND(Tabel1[[#This Row],[inwoners]]&lt;40000,Tabel1[[#This Row],[inwoners]]&gt;15000)=TRUE,(40000-Tabel1[[#This Row],[inwoners]])/25000,0))</f>
        <v>1</v>
      </c>
      <c r="F200" s="5">
        <v>1637650</v>
      </c>
      <c r="G200" s="6">
        <v>2.841478270574374E-4</v>
      </c>
    </row>
    <row r="201" spans="1:7" x14ac:dyDescent="0.25">
      <c r="A201">
        <v>24</v>
      </c>
      <c r="B201" t="s">
        <v>16</v>
      </c>
      <c r="C201" t="s">
        <v>394</v>
      </c>
      <c r="D201" s="4">
        <v>10042</v>
      </c>
      <c r="E201" s="3">
        <f>IF(Tabel1[[#This Row],[inwoners]]&lt;=15000,1,IF(AND(Tabel1[[#This Row],[inwoners]]&lt;40000,Tabel1[[#This Row],[inwoners]]&gt;15000)=TRUE,(40000-Tabel1[[#This Row],[inwoners]])/25000,0))</f>
        <v>1</v>
      </c>
      <c r="F201" s="5">
        <v>3070692</v>
      </c>
      <c r="G201" s="6">
        <v>5.3279422304073308E-4</v>
      </c>
    </row>
    <row r="202" spans="1:7" x14ac:dyDescent="0.25">
      <c r="A202">
        <v>168</v>
      </c>
      <c r="B202" t="s">
        <v>59</v>
      </c>
      <c r="C202" t="s">
        <v>393</v>
      </c>
      <c r="D202" s="4">
        <v>22444</v>
      </c>
      <c r="E202" s="3">
        <f>IF(Tabel1[[#This Row],[inwoners]]&lt;=15000,1,IF(AND(Tabel1[[#This Row],[inwoners]]&lt;40000,Tabel1[[#This Row],[inwoners]]&gt;15000)=TRUE,(40000-Tabel1[[#This Row],[inwoners]])/25000,0))</f>
        <v>0.70223999999999998</v>
      </c>
      <c r="F202" s="5">
        <v>5022906</v>
      </c>
      <c r="G202" s="6">
        <v>8.7152189137713464E-4</v>
      </c>
    </row>
    <row r="203" spans="1:7" x14ac:dyDescent="0.25">
      <c r="A203">
        <v>263</v>
      </c>
      <c r="B203" t="s">
        <v>92</v>
      </c>
      <c r="C203" t="s">
        <v>393</v>
      </c>
      <c r="D203" s="4">
        <v>24084</v>
      </c>
      <c r="E203" s="3">
        <f>IF(Tabel1[[#This Row],[inwoners]]&lt;=15000,1,IF(AND(Tabel1[[#This Row],[inwoners]]&lt;40000,Tabel1[[#This Row],[inwoners]]&gt;15000)=TRUE,(40000-Tabel1[[#This Row],[inwoners]])/25000,0))</f>
        <v>0.63663999999999998</v>
      </c>
      <c r="F203" s="5">
        <v>3242984</v>
      </c>
      <c r="G203" s="6">
        <v>5.6268852122372704E-4</v>
      </c>
    </row>
    <row r="204" spans="1:7" x14ac:dyDescent="0.25">
      <c r="A204">
        <v>1641</v>
      </c>
      <c r="B204" t="s">
        <v>320</v>
      </c>
      <c r="C204" t="s">
        <v>393</v>
      </c>
      <c r="D204" s="4">
        <v>23757</v>
      </c>
      <c r="E204" s="3">
        <f>IF(Tabel1[[#This Row],[inwoners]]&lt;=15000,1,IF(AND(Tabel1[[#This Row],[inwoners]]&lt;40000,Tabel1[[#This Row],[inwoners]]&gt;15000)=TRUE,(40000-Tabel1[[#This Row],[inwoners]])/25000,0))</f>
        <v>0.64971999999999996</v>
      </c>
      <c r="F204" s="5">
        <v>3842298</v>
      </c>
      <c r="G204" s="6">
        <v>6.6667519165092509E-4</v>
      </c>
    </row>
    <row r="205" spans="1:7" x14ac:dyDescent="0.25">
      <c r="A205">
        <v>556</v>
      </c>
      <c r="B205" t="s">
        <v>194</v>
      </c>
      <c r="C205" t="s">
        <v>393</v>
      </c>
      <c r="D205" s="4">
        <v>32292</v>
      </c>
      <c r="E205" s="3">
        <f>IF(Tabel1[[#This Row],[inwoners]]&lt;=15000,1,IF(AND(Tabel1[[#This Row],[inwoners]]&lt;40000,Tabel1[[#This Row],[inwoners]]&gt;15000)=TRUE,(40000-Tabel1[[#This Row],[inwoners]])/25000,0))</f>
        <v>0.30831999999999998</v>
      </c>
      <c r="F205" s="5">
        <v>11423326</v>
      </c>
      <c r="G205" s="6">
        <v>1.9820555434120406E-3</v>
      </c>
    </row>
    <row r="206" spans="1:7" x14ac:dyDescent="0.25">
      <c r="A206">
        <v>935</v>
      </c>
      <c r="B206" t="s">
        <v>296</v>
      </c>
      <c r="C206" t="s">
        <v>395</v>
      </c>
      <c r="D206" s="4">
        <v>122533</v>
      </c>
      <c r="E206" s="3">
        <f>IF(Tabel1[[#This Row],[inwoners]]&lt;=15000,1,IF(AND(Tabel1[[#This Row],[inwoners]]&lt;40000,Tabel1[[#This Row],[inwoners]]&gt;15000)=TRUE,(40000-Tabel1[[#This Row],[inwoners]])/25000,0))</f>
        <v>0</v>
      </c>
      <c r="F206" s="5">
        <v>64188246</v>
      </c>
      <c r="G206" s="6">
        <v>1.1137270249154733E-2</v>
      </c>
    </row>
    <row r="207" spans="1:7" x14ac:dyDescent="0.25">
      <c r="A207">
        <v>25</v>
      </c>
      <c r="B207" t="s">
        <v>17</v>
      </c>
      <c r="C207" t="s">
        <v>394</v>
      </c>
      <c r="D207" s="4">
        <v>10305</v>
      </c>
      <c r="E207" s="3">
        <f>IF(Tabel1[[#This Row],[inwoners]]&lt;=15000,1,IF(AND(Tabel1[[#This Row],[inwoners]]&lt;40000,Tabel1[[#This Row],[inwoners]]&gt;15000)=TRUE,(40000-Tabel1[[#This Row],[inwoners]])/25000,0))</f>
        <v>1</v>
      </c>
      <c r="F207" s="5">
        <v>2316153</v>
      </c>
      <c r="G207" s="6">
        <v>4.0187454100849677E-4</v>
      </c>
    </row>
    <row r="208" spans="1:7" x14ac:dyDescent="0.25">
      <c r="A208">
        <v>420</v>
      </c>
      <c r="B208" t="s">
        <v>159</v>
      </c>
      <c r="C208" t="s">
        <v>395</v>
      </c>
      <c r="D208" s="4">
        <v>43725</v>
      </c>
      <c r="E208" s="3">
        <f>IF(Tabel1[[#This Row],[inwoners]]&lt;=15000,1,IF(AND(Tabel1[[#This Row],[inwoners]]&lt;40000,Tabel1[[#This Row],[inwoners]]&gt;15000)=TRUE,(40000-Tabel1[[#This Row],[inwoners]])/25000,0))</f>
        <v>0</v>
      </c>
      <c r="F208" s="5">
        <v>7208302</v>
      </c>
      <c r="G208" s="6">
        <v>1.2507088511426617E-3</v>
      </c>
    </row>
    <row r="209" spans="1:7" x14ac:dyDescent="0.25">
      <c r="A209">
        <v>938</v>
      </c>
      <c r="B209" t="s">
        <v>297</v>
      </c>
      <c r="C209" t="s">
        <v>393</v>
      </c>
      <c r="D209" s="4">
        <v>19040</v>
      </c>
      <c r="E209" s="3">
        <f>IF(Tabel1[[#This Row],[inwoners]]&lt;=15000,1,IF(AND(Tabel1[[#This Row],[inwoners]]&lt;40000,Tabel1[[#This Row],[inwoners]]&gt;15000)=TRUE,(40000-Tabel1[[#This Row],[inwoners]])/25000,0))</f>
        <v>0.83840000000000003</v>
      </c>
      <c r="F209" s="5">
        <v>2992872</v>
      </c>
      <c r="G209" s="6">
        <v>5.1929171401767578E-4</v>
      </c>
    </row>
    <row r="210" spans="1:7" x14ac:dyDescent="0.25">
      <c r="A210">
        <v>1948</v>
      </c>
      <c r="B210" t="s">
        <v>390</v>
      </c>
      <c r="C210" t="s">
        <v>395</v>
      </c>
      <c r="D210" s="4">
        <v>79599</v>
      </c>
      <c r="E210" s="3">
        <f>IF(Tabel1[[#This Row],[inwoners]]&lt;=15000,1,IF(AND(Tabel1[[#This Row],[inwoners]]&lt;40000,Tabel1[[#This Row],[inwoners]]&gt;15000)=TRUE,(40000-Tabel1[[#This Row],[inwoners]])/25000,0))</f>
        <v>0</v>
      </c>
      <c r="F210" s="5">
        <v>11572502</v>
      </c>
      <c r="G210" s="6">
        <v>2.0079389960723283E-3</v>
      </c>
    </row>
    <row r="211" spans="1:7" x14ac:dyDescent="0.25">
      <c r="A211">
        <v>1908</v>
      </c>
      <c r="B211" t="s">
        <v>379</v>
      </c>
      <c r="C211" t="s">
        <v>394</v>
      </c>
      <c r="D211" s="4">
        <v>13543</v>
      </c>
      <c r="E211" s="3">
        <f>IF(Tabel1[[#This Row],[inwoners]]&lt;=15000,1,IF(AND(Tabel1[[#This Row],[inwoners]]&lt;40000,Tabel1[[#This Row],[inwoners]]&gt;15000)=TRUE,(40000-Tabel1[[#This Row],[inwoners]])/25000,0))</f>
        <v>1</v>
      </c>
      <c r="F211" s="5">
        <v>2921534</v>
      </c>
      <c r="G211" s="6">
        <v>5.069138935513835E-4</v>
      </c>
    </row>
    <row r="212" spans="1:7" x14ac:dyDescent="0.25">
      <c r="A212">
        <v>1987</v>
      </c>
      <c r="B212" t="s">
        <v>392</v>
      </c>
      <c r="C212" t="s">
        <v>394</v>
      </c>
      <c r="D212" s="4">
        <v>12233</v>
      </c>
      <c r="E212" s="3">
        <f>IF(Tabel1[[#This Row],[inwoners]]&lt;=15000,1,IF(AND(Tabel1[[#This Row],[inwoners]]&lt;40000,Tabel1[[#This Row],[inwoners]]&gt;15000)=TRUE,(40000-Tabel1[[#This Row],[inwoners]])/25000,0))</f>
        <v>1</v>
      </c>
      <c r="F212" s="5">
        <v>4175041</v>
      </c>
      <c r="G212" s="6">
        <v>7.2440926206803066E-4</v>
      </c>
    </row>
    <row r="213" spans="1:7" x14ac:dyDescent="0.25">
      <c r="A213">
        <v>119</v>
      </c>
      <c r="B213" t="s">
        <v>47</v>
      </c>
      <c r="C213" t="s">
        <v>393</v>
      </c>
      <c r="D213" s="4">
        <v>32794</v>
      </c>
      <c r="E213" s="3">
        <f>IF(Tabel1[[#This Row],[inwoners]]&lt;=15000,1,IF(AND(Tabel1[[#This Row],[inwoners]]&lt;40000,Tabel1[[#This Row],[inwoners]]&gt;15000)=TRUE,(40000-Tabel1[[#This Row],[inwoners]])/25000,0))</f>
        <v>0.28824</v>
      </c>
      <c r="F213" s="5">
        <v>10183460</v>
      </c>
      <c r="G213" s="6">
        <v>1.766927017938101E-3</v>
      </c>
    </row>
    <row r="214" spans="1:7" x14ac:dyDescent="0.25">
      <c r="A214">
        <v>687</v>
      </c>
      <c r="B214" t="s">
        <v>227</v>
      </c>
      <c r="C214" t="s">
        <v>395</v>
      </c>
      <c r="D214" s="4">
        <v>47873</v>
      </c>
      <c r="E214" s="3">
        <f>IF(Tabel1[[#This Row],[inwoners]]&lt;=15000,1,IF(AND(Tabel1[[#This Row],[inwoners]]&lt;40000,Tabel1[[#This Row],[inwoners]]&gt;15000)=TRUE,(40000-Tabel1[[#This Row],[inwoners]])/25000,0))</f>
        <v>0</v>
      </c>
      <c r="F214" s="5">
        <v>17182684</v>
      </c>
      <c r="G214" s="6">
        <v>2.9813588505569542E-3</v>
      </c>
    </row>
    <row r="215" spans="1:7" x14ac:dyDescent="0.25">
      <c r="A215">
        <v>1842</v>
      </c>
      <c r="B215" t="s">
        <v>365</v>
      </c>
      <c r="C215" t="s">
        <v>393</v>
      </c>
      <c r="D215" s="4">
        <v>18873</v>
      </c>
      <c r="E215" s="3">
        <f>IF(Tabel1[[#This Row],[inwoners]]&lt;=15000,1,IF(AND(Tabel1[[#This Row],[inwoners]]&lt;40000,Tabel1[[#This Row],[inwoners]]&gt;15000)=TRUE,(40000-Tabel1[[#This Row],[inwoners]])/25000,0))</f>
        <v>0.84508000000000005</v>
      </c>
      <c r="F215" s="5">
        <v>1570138</v>
      </c>
      <c r="G215" s="6">
        <v>2.7243385392502101E-4</v>
      </c>
    </row>
    <row r="216" spans="1:7" x14ac:dyDescent="0.25">
      <c r="A216">
        <v>1731</v>
      </c>
      <c r="B216" t="s">
        <v>356</v>
      </c>
      <c r="C216" t="s">
        <v>393</v>
      </c>
      <c r="D216" s="4">
        <v>33450</v>
      </c>
      <c r="E216" s="3">
        <f>IF(Tabel1[[#This Row],[inwoners]]&lt;=15000,1,IF(AND(Tabel1[[#This Row],[inwoners]]&lt;40000,Tabel1[[#This Row],[inwoners]]&gt;15000)=TRUE,(40000-Tabel1[[#This Row],[inwoners]])/25000,0))</f>
        <v>0.26200000000000001</v>
      </c>
      <c r="F216" s="5">
        <v>6988469</v>
      </c>
      <c r="G216" s="6">
        <v>1.2125657379832458E-3</v>
      </c>
    </row>
    <row r="217" spans="1:7" x14ac:dyDescent="0.25">
      <c r="A217">
        <v>815</v>
      </c>
      <c r="B217" t="s">
        <v>263</v>
      </c>
      <c r="C217" t="s">
        <v>394</v>
      </c>
      <c r="D217" s="4">
        <v>10801</v>
      </c>
      <c r="E217" s="3">
        <f>IF(Tabel1[[#This Row],[inwoners]]&lt;=15000,1,IF(AND(Tabel1[[#This Row],[inwoners]]&lt;40000,Tabel1[[#This Row],[inwoners]]&gt;15000)=TRUE,(40000-Tabel1[[#This Row],[inwoners]])/25000,0))</f>
        <v>1</v>
      </c>
      <c r="F217" s="5">
        <v>1206432</v>
      </c>
      <c r="G217" s="6">
        <v>2.0932740896562654E-4</v>
      </c>
    </row>
    <row r="218" spans="1:7" x14ac:dyDescent="0.25">
      <c r="A218">
        <v>1709</v>
      </c>
      <c r="B218" t="s">
        <v>345</v>
      </c>
      <c r="C218" t="s">
        <v>393</v>
      </c>
      <c r="D218" s="4">
        <v>36762</v>
      </c>
      <c r="E218" s="3">
        <f>IF(Tabel1[[#This Row],[inwoners]]&lt;=15000,1,IF(AND(Tabel1[[#This Row],[inwoners]]&lt;40000,Tabel1[[#This Row],[inwoners]]&gt;15000)=TRUE,(40000-Tabel1[[#This Row],[inwoners]])/25000,0))</f>
        <v>0.12952</v>
      </c>
      <c r="F218" s="5">
        <v>6220109</v>
      </c>
      <c r="G218" s="6">
        <v>1.079247981198919E-3</v>
      </c>
    </row>
    <row r="219" spans="1:7" x14ac:dyDescent="0.25">
      <c r="A219">
        <v>1927</v>
      </c>
      <c r="B219" t="s">
        <v>384</v>
      </c>
      <c r="C219" t="s">
        <v>393</v>
      </c>
      <c r="D219" s="4">
        <v>29067</v>
      </c>
      <c r="E219" s="3">
        <f>IF(Tabel1[[#This Row],[inwoners]]&lt;=15000,1,IF(AND(Tabel1[[#This Row],[inwoners]]&lt;40000,Tabel1[[#This Row],[inwoners]]&gt;15000)=TRUE,(40000-Tabel1[[#This Row],[inwoners]])/25000,0))</f>
        <v>0.43731999999999999</v>
      </c>
      <c r="F219" s="5">
        <v>2958323</v>
      </c>
      <c r="G219" s="6">
        <v>5.1329713442068781E-4</v>
      </c>
    </row>
    <row r="220" spans="1:7" x14ac:dyDescent="0.25">
      <c r="A220">
        <v>1955</v>
      </c>
      <c r="B220" t="s">
        <v>391</v>
      </c>
      <c r="C220" t="s">
        <v>393</v>
      </c>
      <c r="D220" s="4">
        <v>35173</v>
      </c>
      <c r="E220" s="3">
        <f>IF(Tabel1[[#This Row],[inwoners]]&lt;=15000,1,IF(AND(Tabel1[[#This Row],[inwoners]]&lt;40000,Tabel1[[#This Row],[inwoners]]&gt;15000)=TRUE,(40000-Tabel1[[#This Row],[inwoners]])/25000,0))</f>
        <v>0.19308</v>
      </c>
      <c r="F220" s="5">
        <v>7470468</v>
      </c>
      <c r="G220" s="6">
        <v>1.2961971418203647E-3</v>
      </c>
    </row>
    <row r="221" spans="1:7" x14ac:dyDescent="0.25">
      <c r="A221">
        <v>335</v>
      </c>
      <c r="B221" t="s">
        <v>122</v>
      </c>
      <c r="C221" t="s">
        <v>394</v>
      </c>
      <c r="D221" s="4">
        <v>13783</v>
      </c>
      <c r="E221" s="3">
        <f>IF(Tabel1[[#This Row],[inwoners]]&lt;=15000,1,IF(AND(Tabel1[[#This Row],[inwoners]]&lt;40000,Tabel1[[#This Row],[inwoners]]&gt;15000)=TRUE,(40000-Tabel1[[#This Row],[inwoners]])/25000,0))</f>
        <v>1</v>
      </c>
      <c r="F221" s="5">
        <v>1319005</v>
      </c>
      <c r="G221" s="6">
        <v>2.2885989352297207E-4</v>
      </c>
    </row>
    <row r="222" spans="1:7" x14ac:dyDescent="0.25">
      <c r="A222">
        <v>944</v>
      </c>
      <c r="B222" t="s">
        <v>298</v>
      </c>
      <c r="C222" t="s">
        <v>394</v>
      </c>
      <c r="D222" s="4">
        <v>7755</v>
      </c>
      <c r="E222" s="3">
        <f>IF(Tabel1[[#This Row],[inwoners]]&lt;=15000,1,IF(AND(Tabel1[[#This Row],[inwoners]]&lt;40000,Tabel1[[#This Row],[inwoners]]&gt;15000)=TRUE,(40000-Tabel1[[#This Row],[inwoners]])/25000,0))</f>
        <v>1</v>
      </c>
      <c r="F222" s="5">
        <v>1414141</v>
      </c>
      <c r="G222" s="6">
        <v>2.4536689298863102E-4</v>
      </c>
    </row>
    <row r="223" spans="1:7" x14ac:dyDescent="0.25">
      <c r="A223">
        <v>1740</v>
      </c>
      <c r="B223" t="s">
        <v>359</v>
      </c>
      <c r="C223" t="s">
        <v>393</v>
      </c>
      <c r="D223" s="4">
        <v>23049</v>
      </c>
      <c r="E223" s="3">
        <f>IF(Tabel1[[#This Row],[inwoners]]&lt;=15000,1,IF(AND(Tabel1[[#This Row],[inwoners]]&lt;40000,Tabel1[[#This Row],[inwoners]]&gt;15000)=TRUE,(40000-Tabel1[[#This Row],[inwoners]])/25000,0))</f>
        <v>0.67803999999999998</v>
      </c>
      <c r="F223" s="5">
        <v>3608980</v>
      </c>
      <c r="G223" s="6">
        <v>6.2619230293026618E-4</v>
      </c>
    </row>
    <row r="224" spans="1:7" x14ac:dyDescent="0.25">
      <c r="A224">
        <v>946</v>
      </c>
      <c r="B224" t="s">
        <v>299</v>
      </c>
      <c r="C224" t="s">
        <v>393</v>
      </c>
      <c r="D224" s="4">
        <v>16793</v>
      </c>
      <c r="E224" s="3">
        <f>IF(Tabel1[[#This Row],[inwoners]]&lt;=15000,1,IF(AND(Tabel1[[#This Row],[inwoners]]&lt;40000,Tabel1[[#This Row],[inwoners]]&gt;15000)=TRUE,(40000-Tabel1[[#This Row],[inwoners]])/25000,0))</f>
        <v>0.92827999999999999</v>
      </c>
      <c r="F224" s="5">
        <v>1896536</v>
      </c>
      <c r="G224" s="6">
        <v>3.2906700658639153E-4</v>
      </c>
    </row>
    <row r="225" spans="1:7" x14ac:dyDescent="0.25">
      <c r="A225">
        <v>304</v>
      </c>
      <c r="B225" t="s">
        <v>112</v>
      </c>
      <c r="C225" t="s">
        <v>394</v>
      </c>
      <c r="D225" s="4">
        <v>12122</v>
      </c>
      <c r="E225" s="3">
        <f>IF(Tabel1[[#This Row],[inwoners]]&lt;=15000,1,IF(AND(Tabel1[[#This Row],[inwoners]]&lt;40000,Tabel1[[#This Row],[inwoners]]&gt;15000)=TRUE,(40000-Tabel1[[#This Row],[inwoners]])/25000,0))</f>
        <v>1</v>
      </c>
      <c r="F225" s="5">
        <v>1542546</v>
      </c>
      <c r="G225" s="6">
        <v>2.6764637989566865E-4</v>
      </c>
    </row>
    <row r="226" spans="1:7" x14ac:dyDescent="0.25">
      <c r="A226">
        <v>356</v>
      </c>
      <c r="B226" t="s">
        <v>132</v>
      </c>
      <c r="C226" t="s">
        <v>395</v>
      </c>
      <c r="D226" s="4">
        <v>61749</v>
      </c>
      <c r="E226" s="3">
        <f>IF(Tabel1[[#This Row],[inwoners]]&lt;=15000,1,IF(AND(Tabel1[[#This Row],[inwoners]]&lt;40000,Tabel1[[#This Row],[inwoners]]&gt;15000)=TRUE,(40000-Tabel1[[#This Row],[inwoners]])/25000,0))</f>
        <v>0</v>
      </c>
      <c r="F226" s="5">
        <v>16984998</v>
      </c>
      <c r="G226" s="6">
        <v>2.9470584522180683E-3</v>
      </c>
    </row>
    <row r="227" spans="1:7" x14ac:dyDescent="0.25">
      <c r="A227">
        <v>569</v>
      </c>
      <c r="B227" t="s">
        <v>195</v>
      </c>
      <c r="C227" t="s">
        <v>393</v>
      </c>
      <c r="D227" s="4">
        <v>27433</v>
      </c>
      <c r="E227" s="3">
        <f>IF(Tabel1[[#This Row],[inwoners]]&lt;=15000,1,IF(AND(Tabel1[[#This Row],[inwoners]]&lt;40000,Tabel1[[#This Row],[inwoners]]&gt;15000)=TRUE,(40000-Tabel1[[#This Row],[inwoners]])/25000,0))</f>
        <v>0.50268000000000002</v>
      </c>
      <c r="F227" s="5">
        <v>3113023</v>
      </c>
      <c r="G227" s="6">
        <v>5.4013905354002682E-4</v>
      </c>
    </row>
    <row r="228" spans="1:7" x14ac:dyDescent="0.25">
      <c r="A228">
        <v>267</v>
      </c>
      <c r="B228" t="s">
        <v>93</v>
      </c>
      <c r="C228" t="s">
        <v>395</v>
      </c>
      <c r="D228" s="4">
        <v>41199</v>
      </c>
      <c r="E228" s="3">
        <f>IF(Tabel1[[#This Row],[inwoners]]&lt;=15000,1,IF(AND(Tabel1[[#This Row],[inwoners]]&lt;40000,Tabel1[[#This Row],[inwoners]]&gt;15000)=TRUE,(40000-Tabel1[[#This Row],[inwoners]])/25000,0))</f>
        <v>0</v>
      </c>
      <c r="F228" s="5">
        <v>5862949</v>
      </c>
      <c r="G228" s="6">
        <v>1.01727732940407E-3</v>
      </c>
    </row>
    <row r="229" spans="1:7" x14ac:dyDescent="0.25">
      <c r="A229">
        <v>268</v>
      </c>
      <c r="B229" t="s">
        <v>94</v>
      </c>
      <c r="C229" t="s">
        <v>395</v>
      </c>
      <c r="D229" s="4">
        <v>172064</v>
      </c>
      <c r="E229" s="3">
        <f>IF(Tabel1[[#This Row],[inwoners]]&lt;=15000,1,IF(AND(Tabel1[[#This Row],[inwoners]]&lt;40000,Tabel1[[#This Row],[inwoners]]&gt;15000)=TRUE,(40000-Tabel1[[#This Row],[inwoners]])/25000,0))</f>
        <v>0</v>
      </c>
      <c r="F229" s="5">
        <v>94802380</v>
      </c>
      <c r="G229" s="6">
        <v>1.6449113227413343E-2</v>
      </c>
    </row>
    <row r="230" spans="1:7" x14ac:dyDescent="0.25">
      <c r="A230">
        <v>1930</v>
      </c>
      <c r="B230" t="s">
        <v>385</v>
      </c>
      <c r="C230" t="s">
        <v>395</v>
      </c>
      <c r="D230" s="4">
        <v>85293</v>
      </c>
      <c r="E230" s="3">
        <f>IF(Tabel1[[#This Row],[inwoners]]&lt;=15000,1,IF(AND(Tabel1[[#This Row],[inwoners]]&lt;40000,Tabel1[[#This Row],[inwoners]]&gt;15000)=TRUE,(40000-Tabel1[[#This Row],[inwoners]])/25000,0))</f>
        <v>0</v>
      </c>
      <c r="F230" s="5">
        <v>30856550</v>
      </c>
      <c r="G230" s="6">
        <v>5.3539044563790609E-3</v>
      </c>
    </row>
    <row r="231" spans="1:7" x14ac:dyDescent="0.25">
      <c r="A231">
        <v>1695</v>
      </c>
      <c r="B231" t="s">
        <v>336</v>
      </c>
      <c r="C231" t="s">
        <v>394</v>
      </c>
      <c r="D231" s="4">
        <v>7421</v>
      </c>
      <c r="E231" s="3">
        <f>IF(Tabel1[[#This Row],[inwoners]]&lt;=15000,1,IF(AND(Tabel1[[#This Row],[inwoners]]&lt;40000,Tabel1[[#This Row],[inwoners]]&gt;15000)=TRUE,(40000-Tabel1[[#This Row],[inwoners]])/25000,0))</f>
        <v>1</v>
      </c>
      <c r="F231" s="5">
        <v>1269464</v>
      </c>
      <c r="G231" s="6">
        <v>2.2026405955341048E-4</v>
      </c>
    </row>
    <row r="232" spans="1:7" x14ac:dyDescent="0.25">
      <c r="A232">
        <v>1699</v>
      </c>
      <c r="B232" t="s">
        <v>338</v>
      </c>
      <c r="C232" t="s">
        <v>393</v>
      </c>
      <c r="D232" s="4">
        <v>31039</v>
      </c>
      <c r="E232" s="3">
        <f>IF(Tabel1[[#This Row],[inwoners]]&lt;=15000,1,IF(AND(Tabel1[[#This Row],[inwoners]]&lt;40000,Tabel1[[#This Row],[inwoners]]&gt;15000)=TRUE,(40000-Tabel1[[#This Row],[inwoners]])/25000,0))</f>
        <v>0.35843999999999998</v>
      </c>
      <c r="F232" s="5">
        <v>7950643</v>
      </c>
      <c r="G232" s="6">
        <v>1.3795120643357404E-3</v>
      </c>
    </row>
    <row r="233" spans="1:7" x14ac:dyDescent="0.25">
      <c r="A233">
        <v>171</v>
      </c>
      <c r="B233" t="s">
        <v>60</v>
      </c>
      <c r="C233" t="s">
        <v>395</v>
      </c>
      <c r="D233" s="4">
        <v>46439</v>
      </c>
      <c r="E233" s="3">
        <f>IF(Tabel1[[#This Row],[inwoners]]&lt;=15000,1,IF(AND(Tabel1[[#This Row],[inwoners]]&lt;40000,Tabel1[[#This Row],[inwoners]]&gt;15000)=TRUE,(40000-Tabel1[[#This Row],[inwoners]])/25000,0))</f>
        <v>0</v>
      </c>
      <c r="F233" s="5">
        <v>12897257</v>
      </c>
      <c r="G233" s="6">
        <v>2.2377965692005762E-3</v>
      </c>
    </row>
    <row r="234" spans="1:7" x14ac:dyDescent="0.25">
      <c r="A234">
        <v>575</v>
      </c>
      <c r="B234" t="s">
        <v>196</v>
      </c>
      <c r="C234" t="s">
        <v>393</v>
      </c>
      <c r="D234" s="4">
        <v>25760</v>
      </c>
      <c r="E234" s="3">
        <f>IF(Tabel1[[#This Row],[inwoners]]&lt;=15000,1,IF(AND(Tabel1[[#This Row],[inwoners]]&lt;40000,Tabel1[[#This Row],[inwoners]]&gt;15000)=TRUE,(40000-Tabel1[[#This Row],[inwoners]])/25000,0))</f>
        <v>0.5696</v>
      </c>
      <c r="F234" s="5">
        <v>3807980</v>
      </c>
      <c r="G234" s="6">
        <v>6.6072069274764479E-4</v>
      </c>
    </row>
    <row r="235" spans="1:7" x14ac:dyDescent="0.25">
      <c r="A235">
        <v>576</v>
      </c>
      <c r="B235" t="s">
        <v>197</v>
      </c>
      <c r="C235" t="s">
        <v>393</v>
      </c>
      <c r="D235" s="4">
        <v>16140</v>
      </c>
      <c r="E235" s="3">
        <f>IF(Tabel1[[#This Row],[inwoners]]&lt;=15000,1,IF(AND(Tabel1[[#This Row],[inwoners]]&lt;40000,Tabel1[[#This Row],[inwoners]]&gt;15000)=TRUE,(40000-Tabel1[[#This Row],[inwoners]])/25000,0))</f>
        <v>0.95440000000000003</v>
      </c>
      <c r="F235" s="5">
        <v>2054828</v>
      </c>
      <c r="G235" s="6">
        <v>3.5653217181740905E-4</v>
      </c>
    </row>
    <row r="236" spans="1:7" x14ac:dyDescent="0.25">
      <c r="A236">
        <v>820</v>
      </c>
      <c r="B236" t="s">
        <v>264</v>
      </c>
      <c r="C236" t="s">
        <v>393</v>
      </c>
      <c r="D236" s="4">
        <v>22763</v>
      </c>
      <c r="E236" s="3">
        <f>IF(Tabel1[[#This Row],[inwoners]]&lt;=15000,1,IF(AND(Tabel1[[#This Row],[inwoners]]&lt;40000,Tabel1[[#This Row],[inwoners]]&gt;15000)=TRUE,(40000-Tabel1[[#This Row],[inwoners]])/25000,0))</f>
        <v>0.68947999999999998</v>
      </c>
      <c r="F236" s="5">
        <v>4490946</v>
      </c>
      <c r="G236" s="6">
        <v>7.7922177958189489E-4</v>
      </c>
    </row>
    <row r="237" spans="1:7" x14ac:dyDescent="0.25">
      <c r="A237">
        <v>302</v>
      </c>
      <c r="B237" t="s">
        <v>110</v>
      </c>
      <c r="C237" t="s">
        <v>393</v>
      </c>
      <c r="D237" s="4">
        <v>26835</v>
      </c>
      <c r="E237" s="3">
        <f>IF(Tabel1[[#This Row],[inwoners]]&lt;=15000,1,IF(AND(Tabel1[[#This Row],[inwoners]]&lt;40000,Tabel1[[#This Row],[inwoners]]&gt;15000)=TRUE,(40000-Tabel1[[#This Row],[inwoners]])/25000,0))</f>
        <v>0.52659999999999996</v>
      </c>
      <c r="F237" s="5">
        <v>3842721</v>
      </c>
      <c r="G237" s="6">
        <v>6.6674858616797418E-4</v>
      </c>
    </row>
    <row r="238" spans="1:7" x14ac:dyDescent="0.25">
      <c r="A238">
        <v>951</v>
      </c>
      <c r="B238" t="s">
        <v>300</v>
      </c>
      <c r="C238" t="s">
        <v>393</v>
      </c>
      <c r="D238" s="4">
        <v>15425</v>
      </c>
      <c r="E238" s="3">
        <f>IF(Tabel1[[#This Row],[inwoners]]&lt;=15000,1,IF(AND(Tabel1[[#This Row],[inwoners]]&lt;40000,Tabel1[[#This Row],[inwoners]]&gt;15000)=TRUE,(40000-Tabel1[[#This Row],[inwoners]])/25000,0))</f>
        <v>0.98299999999999998</v>
      </c>
      <c r="F238" s="5">
        <v>2759169</v>
      </c>
      <c r="G238" s="6">
        <v>4.7874202414083743E-4</v>
      </c>
    </row>
    <row r="239" spans="1:7" x14ac:dyDescent="0.25">
      <c r="A239">
        <v>579</v>
      </c>
      <c r="B239" t="s">
        <v>198</v>
      </c>
      <c r="C239" t="s">
        <v>393</v>
      </c>
      <c r="D239" s="4">
        <v>23209</v>
      </c>
      <c r="E239" s="3">
        <f>IF(Tabel1[[#This Row],[inwoners]]&lt;=15000,1,IF(AND(Tabel1[[#This Row],[inwoners]]&lt;40000,Tabel1[[#This Row],[inwoners]]&gt;15000)=TRUE,(40000-Tabel1[[#This Row],[inwoners]])/25000,0))</f>
        <v>0.67164000000000001</v>
      </c>
      <c r="F239" s="5">
        <v>3380302</v>
      </c>
      <c r="G239" s="6">
        <v>5.8651449827369076E-4</v>
      </c>
    </row>
    <row r="240" spans="1:7" x14ac:dyDescent="0.25">
      <c r="A240">
        <v>823</v>
      </c>
      <c r="B240" t="s">
        <v>265</v>
      </c>
      <c r="C240" t="s">
        <v>393</v>
      </c>
      <c r="D240" s="4">
        <v>18000</v>
      </c>
      <c r="E240" s="3">
        <f>IF(Tabel1[[#This Row],[inwoners]]&lt;=15000,1,IF(AND(Tabel1[[#This Row],[inwoners]]&lt;40000,Tabel1[[#This Row],[inwoners]]&gt;15000)=TRUE,(40000-Tabel1[[#This Row],[inwoners]])/25000,0))</f>
        <v>0.88</v>
      </c>
      <c r="F240" s="5">
        <v>1721697</v>
      </c>
      <c r="G240" s="6">
        <v>2.9873077971563443E-4</v>
      </c>
    </row>
    <row r="241" spans="1:7" x14ac:dyDescent="0.25">
      <c r="A241">
        <v>824</v>
      </c>
      <c r="B241" t="s">
        <v>266</v>
      </c>
      <c r="C241" t="s">
        <v>393</v>
      </c>
      <c r="D241" s="4">
        <v>25835</v>
      </c>
      <c r="E241" s="3">
        <f>IF(Tabel1[[#This Row],[inwoners]]&lt;=15000,1,IF(AND(Tabel1[[#This Row],[inwoners]]&lt;40000,Tabel1[[#This Row],[inwoners]]&gt;15000)=TRUE,(40000-Tabel1[[#This Row],[inwoners]])/25000,0))</f>
        <v>0.56659999999999999</v>
      </c>
      <c r="F241" s="5">
        <v>4059348</v>
      </c>
      <c r="G241" s="6">
        <v>7.043354278813876E-4</v>
      </c>
    </row>
    <row r="242" spans="1:7" x14ac:dyDescent="0.25">
      <c r="A242">
        <v>1895</v>
      </c>
      <c r="B242" t="s">
        <v>373</v>
      </c>
      <c r="C242" t="s">
        <v>393</v>
      </c>
      <c r="D242" s="4">
        <v>38228</v>
      </c>
      <c r="E242" s="3">
        <f>IF(Tabel1[[#This Row],[inwoners]]&lt;=15000,1,IF(AND(Tabel1[[#This Row],[inwoners]]&lt;40000,Tabel1[[#This Row],[inwoners]]&gt;15000)=TRUE,(40000-Tabel1[[#This Row],[inwoners]])/25000,0))</f>
        <v>7.0879999999999999E-2</v>
      </c>
      <c r="F242" s="5">
        <v>17729845</v>
      </c>
      <c r="G242" s="6">
        <v>3.076296480209551E-3</v>
      </c>
    </row>
    <row r="243" spans="1:7" x14ac:dyDescent="0.25">
      <c r="A243">
        <v>269</v>
      </c>
      <c r="B243" t="s">
        <v>95</v>
      </c>
      <c r="C243" t="s">
        <v>393</v>
      </c>
      <c r="D243" s="4">
        <v>23104</v>
      </c>
      <c r="E243" s="3">
        <f>IF(Tabel1[[#This Row],[inwoners]]&lt;=15000,1,IF(AND(Tabel1[[#This Row],[inwoners]]&lt;40000,Tabel1[[#This Row],[inwoners]]&gt;15000)=TRUE,(40000-Tabel1[[#This Row],[inwoners]])/25000,0))</f>
        <v>0.67584</v>
      </c>
      <c r="F243" s="5">
        <v>3423873</v>
      </c>
      <c r="G243" s="6">
        <v>5.9407448054873101E-4</v>
      </c>
    </row>
    <row r="244" spans="1:7" x14ac:dyDescent="0.25">
      <c r="A244">
        <v>173</v>
      </c>
      <c r="B244" t="s">
        <v>61</v>
      </c>
      <c r="C244" t="s">
        <v>393</v>
      </c>
      <c r="D244" s="4">
        <v>32110</v>
      </c>
      <c r="E244" s="3">
        <f>IF(Tabel1[[#This Row],[inwoners]]&lt;=15000,1,IF(AND(Tabel1[[#This Row],[inwoners]]&lt;40000,Tabel1[[#This Row],[inwoners]]&gt;15000)=TRUE,(40000-Tabel1[[#This Row],[inwoners]])/25000,0))</f>
        <v>0.31559999999999999</v>
      </c>
      <c r="F244" s="5">
        <v>8277853</v>
      </c>
      <c r="G244" s="6">
        <v>1.4362861067083255E-3</v>
      </c>
    </row>
    <row r="245" spans="1:7" x14ac:dyDescent="0.25">
      <c r="A245">
        <v>1773</v>
      </c>
      <c r="B245" t="s">
        <v>362</v>
      </c>
      <c r="C245" t="s">
        <v>393</v>
      </c>
      <c r="D245" s="4">
        <v>17886</v>
      </c>
      <c r="E245" s="3">
        <f>IF(Tabel1[[#This Row],[inwoners]]&lt;=15000,1,IF(AND(Tabel1[[#This Row],[inwoners]]&lt;40000,Tabel1[[#This Row],[inwoners]]&gt;15000)=TRUE,(40000-Tabel1[[#This Row],[inwoners]])/25000,0))</f>
        <v>0.88456000000000001</v>
      </c>
      <c r="F245" s="5">
        <v>2482668</v>
      </c>
      <c r="G245" s="6">
        <v>4.3076647482980732E-4</v>
      </c>
    </row>
    <row r="246" spans="1:7" x14ac:dyDescent="0.25">
      <c r="A246">
        <v>175</v>
      </c>
      <c r="B246" t="s">
        <v>62</v>
      </c>
      <c r="C246" t="s">
        <v>393</v>
      </c>
      <c r="D246" s="4">
        <v>17696</v>
      </c>
      <c r="E246" s="3">
        <f>IF(Tabel1[[#This Row],[inwoners]]&lt;=15000,1,IF(AND(Tabel1[[#This Row],[inwoners]]&lt;40000,Tabel1[[#This Row],[inwoners]]&gt;15000)=TRUE,(40000-Tabel1[[#This Row],[inwoners]])/25000,0))</f>
        <v>0.89215999999999995</v>
      </c>
      <c r="F246" s="5">
        <v>2984348</v>
      </c>
      <c r="G246" s="6">
        <v>5.1781271906891529E-4</v>
      </c>
    </row>
    <row r="247" spans="1:7" x14ac:dyDescent="0.25">
      <c r="A247">
        <v>881</v>
      </c>
      <c r="B247" t="s">
        <v>287</v>
      </c>
      <c r="C247" t="s">
        <v>394</v>
      </c>
      <c r="D247" s="4">
        <v>7869</v>
      </c>
      <c r="E247" s="3">
        <f>IF(Tabel1[[#This Row],[inwoners]]&lt;=15000,1,IF(AND(Tabel1[[#This Row],[inwoners]]&lt;40000,Tabel1[[#This Row],[inwoners]]&gt;15000)=TRUE,(40000-Tabel1[[#This Row],[inwoners]])/25000,0))</f>
        <v>1</v>
      </c>
      <c r="F247" s="5">
        <v>1937037</v>
      </c>
      <c r="G247" s="6">
        <v>3.3609431470696264E-4</v>
      </c>
    </row>
    <row r="248" spans="1:7" x14ac:dyDescent="0.25">
      <c r="A248">
        <v>1586</v>
      </c>
      <c r="B248" t="s">
        <v>316</v>
      </c>
      <c r="C248" t="s">
        <v>393</v>
      </c>
      <c r="D248" s="4">
        <v>29537</v>
      </c>
      <c r="E248" s="3">
        <f>IF(Tabel1[[#This Row],[inwoners]]&lt;=15000,1,IF(AND(Tabel1[[#This Row],[inwoners]]&lt;40000,Tabel1[[#This Row],[inwoners]]&gt;15000)=TRUE,(40000-Tabel1[[#This Row],[inwoners]])/25000,0))</f>
        <v>0.41852</v>
      </c>
      <c r="F248" s="5">
        <v>4232024</v>
      </c>
      <c r="G248" s="6">
        <v>7.3429635371106429E-4</v>
      </c>
    </row>
    <row r="249" spans="1:7" x14ac:dyDescent="0.25">
      <c r="A249">
        <v>826</v>
      </c>
      <c r="B249" t="s">
        <v>267</v>
      </c>
      <c r="C249" t="s">
        <v>395</v>
      </c>
      <c r="D249" s="4">
        <v>54018</v>
      </c>
      <c r="E249" s="3">
        <f>IF(Tabel1[[#This Row],[inwoners]]&lt;=15000,1,IF(AND(Tabel1[[#This Row],[inwoners]]&lt;40000,Tabel1[[#This Row],[inwoners]]&gt;15000)=TRUE,(40000-Tabel1[[#This Row],[inwoners]])/25000,0))</f>
        <v>0</v>
      </c>
      <c r="F249" s="5">
        <v>14836588</v>
      </c>
      <c r="G249" s="6">
        <v>2.5742889146926698E-3</v>
      </c>
    </row>
    <row r="250" spans="1:7" x14ac:dyDescent="0.25">
      <c r="A250">
        <v>85</v>
      </c>
      <c r="B250" t="s">
        <v>36</v>
      </c>
      <c r="C250" t="s">
        <v>393</v>
      </c>
      <c r="D250" s="4">
        <v>25571</v>
      </c>
      <c r="E250" s="3">
        <f>IF(Tabel1[[#This Row],[inwoners]]&lt;=15000,1,IF(AND(Tabel1[[#This Row],[inwoners]]&lt;40000,Tabel1[[#This Row],[inwoners]]&gt;15000)=TRUE,(40000-Tabel1[[#This Row],[inwoners]])/25000,0))</f>
        <v>0.57716000000000001</v>
      </c>
      <c r="F250" s="5">
        <v>8266848</v>
      </c>
      <c r="G250" s="6">
        <v>1.4343766346985754E-3</v>
      </c>
    </row>
    <row r="251" spans="1:7" x14ac:dyDescent="0.25">
      <c r="A251">
        <v>431</v>
      </c>
      <c r="B251" t="s">
        <v>160</v>
      </c>
      <c r="C251" t="s">
        <v>394</v>
      </c>
      <c r="D251" s="4">
        <v>9504</v>
      </c>
      <c r="E251" s="3">
        <f>IF(Tabel1[[#This Row],[inwoners]]&lt;=15000,1,IF(AND(Tabel1[[#This Row],[inwoners]]&lt;40000,Tabel1[[#This Row],[inwoners]]&gt;15000)=TRUE,(40000-Tabel1[[#This Row],[inwoners]])/25000,0))</f>
        <v>1</v>
      </c>
      <c r="F251" s="5">
        <v>1162255</v>
      </c>
      <c r="G251" s="6">
        <v>2.0166227993566506E-4</v>
      </c>
    </row>
    <row r="252" spans="1:7" x14ac:dyDescent="0.25">
      <c r="A252">
        <v>432</v>
      </c>
      <c r="B252" t="s">
        <v>161</v>
      </c>
      <c r="C252" t="s">
        <v>394</v>
      </c>
      <c r="D252" s="4">
        <v>11336</v>
      </c>
      <c r="E252" s="3">
        <f>IF(Tabel1[[#This Row],[inwoners]]&lt;=15000,1,IF(AND(Tabel1[[#This Row],[inwoners]]&lt;40000,Tabel1[[#This Row],[inwoners]]&gt;15000)=TRUE,(40000-Tabel1[[#This Row],[inwoners]])/25000,0))</f>
        <v>1</v>
      </c>
      <c r="F252" s="5">
        <v>1495637</v>
      </c>
      <c r="G252" s="6">
        <v>2.5950722292107864E-4</v>
      </c>
    </row>
    <row r="253" spans="1:7" x14ac:dyDescent="0.25">
      <c r="A253">
        <v>86</v>
      </c>
      <c r="B253" t="s">
        <v>37</v>
      </c>
      <c r="C253" t="s">
        <v>393</v>
      </c>
      <c r="D253" s="4">
        <v>29830</v>
      </c>
      <c r="E253" s="3">
        <f>IF(Tabel1[[#This Row],[inwoners]]&lt;=15000,1,IF(AND(Tabel1[[#This Row],[inwoners]]&lt;40000,Tabel1[[#This Row],[inwoners]]&gt;15000)=TRUE,(40000-Tabel1[[#This Row],[inwoners]])/25000,0))</f>
        <v>0.40679999999999999</v>
      </c>
      <c r="F253" s="5">
        <v>8488831</v>
      </c>
      <c r="G253" s="6">
        <v>1.4728927932756164E-3</v>
      </c>
    </row>
    <row r="254" spans="1:7" x14ac:dyDescent="0.25">
      <c r="A254">
        <v>828</v>
      </c>
      <c r="B254" t="s">
        <v>268</v>
      </c>
      <c r="C254" t="s">
        <v>395</v>
      </c>
      <c r="D254" s="4">
        <v>90003</v>
      </c>
      <c r="E254" s="3">
        <f>IF(Tabel1[[#This Row],[inwoners]]&lt;=15000,1,IF(AND(Tabel1[[#This Row],[inwoners]]&lt;40000,Tabel1[[#This Row],[inwoners]]&gt;15000)=TRUE,(40000-Tabel1[[#This Row],[inwoners]])/25000,0))</f>
        <v>0</v>
      </c>
      <c r="F254" s="5">
        <v>23468957</v>
      </c>
      <c r="G254" s="6">
        <v>4.0720869140869137E-3</v>
      </c>
    </row>
    <row r="255" spans="1:7" x14ac:dyDescent="0.25">
      <c r="A255">
        <v>584</v>
      </c>
      <c r="B255" t="s">
        <v>199</v>
      </c>
      <c r="C255" t="s">
        <v>393</v>
      </c>
      <c r="D255" s="4">
        <v>23851</v>
      </c>
      <c r="E255" s="3">
        <f>IF(Tabel1[[#This Row],[inwoners]]&lt;=15000,1,IF(AND(Tabel1[[#This Row],[inwoners]]&lt;40000,Tabel1[[#This Row],[inwoners]]&gt;15000)=TRUE,(40000-Tabel1[[#This Row],[inwoners]])/25000,0))</f>
        <v>0.64595999999999998</v>
      </c>
      <c r="F255" s="5">
        <v>3341655</v>
      </c>
      <c r="G255" s="6">
        <v>5.7980887675975997E-4</v>
      </c>
    </row>
    <row r="256" spans="1:7" x14ac:dyDescent="0.25">
      <c r="A256">
        <v>1509</v>
      </c>
      <c r="B256" t="s">
        <v>313</v>
      </c>
      <c r="C256" t="s">
        <v>393</v>
      </c>
      <c r="D256" s="4">
        <v>39657</v>
      </c>
      <c r="E256" s="3">
        <f>IF(Tabel1[[#This Row],[inwoners]]&lt;=15000,1,IF(AND(Tabel1[[#This Row],[inwoners]]&lt;40000,Tabel1[[#This Row],[inwoners]]&gt;15000)=TRUE,(40000-Tabel1[[#This Row],[inwoners]])/25000,0))</f>
        <v>1.372E-2</v>
      </c>
      <c r="F256" s="5">
        <v>8548920</v>
      </c>
      <c r="G256" s="6">
        <v>1.4833188054149957E-3</v>
      </c>
    </row>
    <row r="257" spans="1:7" x14ac:dyDescent="0.25">
      <c r="A257">
        <v>437</v>
      </c>
      <c r="B257" t="s">
        <v>162</v>
      </c>
      <c r="C257" t="s">
        <v>394</v>
      </c>
      <c r="D257" s="4">
        <v>13411</v>
      </c>
      <c r="E257" s="3">
        <f>IF(Tabel1[[#This Row],[inwoners]]&lt;=15000,1,IF(AND(Tabel1[[#This Row],[inwoners]]&lt;40000,Tabel1[[#This Row],[inwoners]]&gt;15000)=TRUE,(40000-Tabel1[[#This Row],[inwoners]])/25000,0))</f>
        <v>1</v>
      </c>
      <c r="F257" s="5">
        <v>2194997</v>
      </c>
      <c r="G257" s="6">
        <v>3.8085282444209315E-4</v>
      </c>
    </row>
    <row r="258" spans="1:7" x14ac:dyDescent="0.25">
      <c r="A258">
        <v>589</v>
      </c>
      <c r="B258" t="s">
        <v>202</v>
      </c>
      <c r="C258" t="s">
        <v>394</v>
      </c>
      <c r="D258" s="4">
        <v>10049</v>
      </c>
      <c r="E258" s="3">
        <f>IF(Tabel1[[#This Row],[inwoners]]&lt;=15000,1,IF(AND(Tabel1[[#This Row],[inwoners]]&lt;40000,Tabel1[[#This Row],[inwoners]]&gt;15000)=TRUE,(40000-Tabel1[[#This Row],[inwoners]])/25000,0))</f>
        <v>1</v>
      </c>
      <c r="F258" s="5">
        <v>1065561</v>
      </c>
      <c r="G258" s="6">
        <v>1.8488495267435047E-4</v>
      </c>
    </row>
    <row r="259" spans="1:7" x14ac:dyDescent="0.25">
      <c r="A259">
        <v>1734</v>
      </c>
      <c r="B259" t="s">
        <v>357</v>
      </c>
      <c r="C259" t="s">
        <v>395</v>
      </c>
      <c r="D259" s="4">
        <v>47002</v>
      </c>
      <c r="E259" s="3">
        <f>IF(Tabel1[[#This Row],[inwoners]]&lt;=15000,1,IF(AND(Tabel1[[#This Row],[inwoners]]&lt;40000,Tabel1[[#This Row],[inwoners]]&gt;15000)=TRUE,(40000-Tabel1[[#This Row],[inwoners]])/25000,0))</f>
        <v>0</v>
      </c>
      <c r="F259" s="5">
        <v>8161337</v>
      </c>
      <c r="G259" s="6">
        <v>1.4160694742060055E-3</v>
      </c>
    </row>
    <row r="260" spans="1:7" x14ac:dyDescent="0.25">
      <c r="A260">
        <v>590</v>
      </c>
      <c r="B260" t="s">
        <v>203</v>
      </c>
      <c r="C260" t="s">
        <v>393</v>
      </c>
      <c r="D260" s="4">
        <v>32248</v>
      </c>
      <c r="E260" s="3">
        <f>IF(Tabel1[[#This Row],[inwoners]]&lt;=15000,1,IF(AND(Tabel1[[#This Row],[inwoners]]&lt;40000,Tabel1[[#This Row],[inwoners]]&gt;15000)=TRUE,(40000-Tabel1[[#This Row],[inwoners]])/25000,0))</f>
        <v>0.31008000000000002</v>
      </c>
      <c r="F260" s="5">
        <v>6548078</v>
      </c>
      <c r="G260" s="6">
        <v>1.1361537172794006E-3</v>
      </c>
    </row>
    <row r="261" spans="1:7" x14ac:dyDescent="0.25">
      <c r="A261">
        <v>1894</v>
      </c>
      <c r="B261" t="s">
        <v>372</v>
      </c>
      <c r="C261" t="s">
        <v>395</v>
      </c>
      <c r="D261" s="4">
        <v>43316</v>
      </c>
      <c r="E261" s="3">
        <f>IF(Tabel1[[#This Row],[inwoners]]&lt;=15000,1,IF(AND(Tabel1[[#This Row],[inwoners]]&lt;40000,Tabel1[[#This Row],[inwoners]]&gt;15000)=TRUE,(40000-Tabel1[[#This Row],[inwoners]])/25000,0))</f>
        <v>0</v>
      </c>
      <c r="F261" s="5">
        <v>6339177</v>
      </c>
      <c r="G261" s="6">
        <v>1.0999074099364849E-3</v>
      </c>
    </row>
    <row r="262" spans="1:7" x14ac:dyDescent="0.25">
      <c r="A262">
        <v>765</v>
      </c>
      <c r="B262" t="s">
        <v>248</v>
      </c>
      <c r="C262" t="s">
        <v>394</v>
      </c>
      <c r="D262" s="4">
        <v>12641</v>
      </c>
      <c r="E262" s="3">
        <f>IF(Tabel1[[#This Row],[inwoners]]&lt;=15000,1,IF(AND(Tabel1[[#This Row],[inwoners]]&lt;40000,Tabel1[[#This Row],[inwoners]]&gt;15000)=TRUE,(40000-Tabel1[[#This Row],[inwoners]])/25000,0))</f>
        <v>1</v>
      </c>
      <c r="F262" s="5">
        <v>6606153</v>
      </c>
      <c r="G262" s="6">
        <v>1.1462302812926884E-3</v>
      </c>
    </row>
    <row r="263" spans="1:7" x14ac:dyDescent="0.25">
      <c r="A263">
        <v>1926</v>
      </c>
      <c r="B263" t="s">
        <v>383</v>
      </c>
      <c r="C263" t="s">
        <v>395</v>
      </c>
      <c r="D263" s="4">
        <v>51894</v>
      </c>
      <c r="E263" s="3">
        <f>IF(Tabel1[[#This Row],[inwoners]]&lt;=15000,1,IF(AND(Tabel1[[#This Row],[inwoners]]&lt;40000,Tabel1[[#This Row],[inwoners]]&gt;15000)=TRUE,(40000-Tabel1[[#This Row],[inwoners]])/25000,0))</f>
        <v>0</v>
      </c>
      <c r="F263" s="5">
        <v>6188221</v>
      </c>
      <c r="G263" s="6">
        <v>1.0737151103723031E-3</v>
      </c>
    </row>
    <row r="264" spans="1:7" x14ac:dyDescent="0.25">
      <c r="A264">
        <v>439</v>
      </c>
      <c r="B264" t="s">
        <v>163</v>
      </c>
      <c r="C264" t="s">
        <v>395</v>
      </c>
      <c r="D264" s="4">
        <v>79889</v>
      </c>
      <c r="E264" s="3">
        <f>IF(Tabel1[[#This Row],[inwoners]]&lt;=15000,1,IF(AND(Tabel1[[#This Row],[inwoners]]&lt;40000,Tabel1[[#This Row],[inwoners]]&gt;15000)=TRUE,(40000-Tabel1[[#This Row],[inwoners]])/25000,0))</f>
        <v>0</v>
      </c>
      <c r="F264" s="5">
        <v>22267454</v>
      </c>
      <c r="G264" s="6">
        <v>3.8636147334298794E-3</v>
      </c>
    </row>
    <row r="265" spans="1:7" x14ac:dyDescent="0.25">
      <c r="A265">
        <v>273</v>
      </c>
      <c r="B265" t="s">
        <v>96</v>
      </c>
      <c r="C265" t="s">
        <v>393</v>
      </c>
      <c r="D265" s="4">
        <v>24516</v>
      </c>
      <c r="E265" s="3">
        <f>IF(Tabel1[[#This Row],[inwoners]]&lt;=15000,1,IF(AND(Tabel1[[#This Row],[inwoners]]&lt;40000,Tabel1[[#This Row],[inwoners]]&gt;15000)=TRUE,(40000-Tabel1[[#This Row],[inwoners]])/25000,0))</f>
        <v>0.61936000000000002</v>
      </c>
      <c r="F265" s="5">
        <v>3099136</v>
      </c>
      <c r="G265" s="6">
        <v>5.3772952716116284E-4</v>
      </c>
    </row>
    <row r="266" spans="1:7" x14ac:dyDescent="0.25">
      <c r="A266">
        <v>177</v>
      </c>
      <c r="B266" t="s">
        <v>63</v>
      </c>
      <c r="C266" t="s">
        <v>393</v>
      </c>
      <c r="D266" s="4">
        <v>36700</v>
      </c>
      <c r="E266" s="3">
        <f>IF(Tabel1[[#This Row],[inwoners]]&lt;=15000,1,IF(AND(Tabel1[[#This Row],[inwoners]]&lt;40000,Tabel1[[#This Row],[inwoners]]&gt;15000)=TRUE,(40000-Tabel1[[#This Row],[inwoners]])/25000,0))</f>
        <v>0.13200000000000001</v>
      </c>
      <c r="F266" s="5">
        <v>5727187</v>
      </c>
      <c r="G266" s="6">
        <v>9.9372133313076877E-4</v>
      </c>
    </row>
    <row r="267" spans="1:7" x14ac:dyDescent="0.25">
      <c r="A267">
        <v>703</v>
      </c>
      <c r="B267" t="s">
        <v>229</v>
      </c>
      <c r="C267" t="s">
        <v>393</v>
      </c>
      <c r="D267" s="4">
        <v>22265</v>
      </c>
      <c r="E267" s="3">
        <f>IF(Tabel1[[#This Row],[inwoners]]&lt;=15000,1,IF(AND(Tabel1[[#This Row],[inwoners]]&lt;40000,Tabel1[[#This Row],[inwoners]]&gt;15000)=TRUE,(40000-Tabel1[[#This Row],[inwoners]])/25000,0))</f>
        <v>0.70940000000000003</v>
      </c>
      <c r="F267" s="5">
        <v>3075831</v>
      </c>
      <c r="G267" s="6">
        <v>5.3368588834360495E-4</v>
      </c>
    </row>
    <row r="268" spans="1:7" x14ac:dyDescent="0.25">
      <c r="A268">
        <v>274</v>
      </c>
      <c r="B268" t="s">
        <v>97</v>
      </c>
      <c r="C268" t="s">
        <v>393</v>
      </c>
      <c r="D268" s="4">
        <v>31254</v>
      </c>
      <c r="E268" s="3">
        <f>IF(Tabel1[[#This Row],[inwoners]]&lt;=15000,1,IF(AND(Tabel1[[#This Row],[inwoners]]&lt;40000,Tabel1[[#This Row],[inwoners]]&gt;15000)=TRUE,(40000-Tabel1[[#This Row],[inwoners]])/25000,0))</f>
        <v>0.34983999999999998</v>
      </c>
      <c r="F268" s="5">
        <v>7304911</v>
      </c>
      <c r="G268" s="6">
        <v>1.2674714300967679E-3</v>
      </c>
    </row>
    <row r="269" spans="1:7" x14ac:dyDescent="0.25">
      <c r="A269">
        <v>339</v>
      </c>
      <c r="B269" t="s">
        <v>123</v>
      </c>
      <c r="C269" t="s">
        <v>394</v>
      </c>
      <c r="D269" s="4">
        <v>5051</v>
      </c>
      <c r="E269" s="3">
        <f>IF(Tabel1[[#This Row],[inwoners]]&lt;=15000,1,IF(AND(Tabel1[[#This Row],[inwoners]]&lt;40000,Tabel1[[#This Row],[inwoners]]&gt;15000)=TRUE,(40000-Tabel1[[#This Row],[inwoners]])/25000,0))</f>
        <v>1</v>
      </c>
      <c r="F269" s="5">
        <v>452617</v>
      </c>
      <c r="G269" s="6">
        <v>7.8533347808906745E-5</v>
      </c>
    </row>
    <row r="270" spans="1:7" x14ac:dyDescent="0.25">
      <c r="A270">
        <v>1667</v>
      </c>
      <c r="B270" t="s">
        <v>327</v>
      </c>
      <c r="C270" t="s">
        <v>394</v>
      </c>
      <c r="D270" s="4">
        <v>12811</v>
      </c>
      <c r="E270" s="3">
        <f>IF(Tabel1[[#This Row],[inwoners]]&lt;=15000,1,IF(AND(Tabel1[[#This Row],[inwoners]]&lt;40000,Tabel1[[#This Row],[inwoners]]&gt;15000)=TRUE,(40000-Tabel1[[#This Row],[inwoners]])/25000,0))</f>
        <v>1</v>
      </c>
      <c r="F270" s="5">
        <v>1079817</v>
      </c>
      <c r="G270" s="6">
        <v>1.8735850405744871E-4</v>
      </c>
    </row>
    <row r="271" spans="1:7" x14ac:dyDescent="0.25">
      <c r="A271">
        <v>275</v>
      </c>
      <c r="B271" t="s">
        <v>98</v>
      </c>
      <c r="C271" t="s">
        <v>395</v>
      </c>
      <c r="D271" s="4">
        <v>43824</v>
      </c>
      <c r="E271" s="3">
        <f>IF(Tabel1[[#This Row],[inwoners]]&lt;=15000,1,IF(AND(Tabel1[[#This Row],[inwoners]]&lt;40000,Tabel1[[#This Row],[inwoners]]&gt;15000)=TRUE,(40000-Tabel1[[#This Row],[inwoners]])/25000,0))</f>
        <v>0</v>
      </c>
      <c r="F271" s="5">
        <v>13106028</v>
      </c>
      <c r="G271" s="6">
        <v>2.2740203203089377E-3</v>
      </c>
    </row>
    <row r="272" spans="1:7" x14ac:dyDescent="0.25">
      <c r="A272">
        <v>340</v>
      </c>
      <c r="B272" t="s">
        <v>124</v>
      </c>
      <c r="C272" t="s">
        <v>393</v>
      </c>
      <c r="D272" s="4">
        <v>19400</v>
      </c>
      <c r="E272" s="3">
        <f>IF(Tabel1[[#This Row],[inwoners]]&lt;=15000,1,IF(AND(Tabel1[[#This Row],[inwoners]]&lt;40000,Tabel1[[#This Row],[inwoners]]&gt;15000)=TRUE,(40000-Tabel1[[#This Row],[inwoners]])/25000,0))</f>
        <v>0.82399999999999995</v>
      </c>
      <c r="F272" s="5">
        <v>3918195</v>
      </c>
      <c r="G272" s="6">
        <v>6.7984404191207882E-4</v>
      </c>
    </row>
    <row r="273" spans="1:7" x14ac:dyDescent="0.25">
      <c r="A273">
        <v>597</v>
      </c>
      <c r="B273" t="s">
        <v>204</v>
      </c>
      <c r="C273" t="s">
        <v>395</v>
      </c>
      <c r="D273" s="4">
        <v>45097</v>
      </c>
      <c r="E273" s="3">
        <f>IF(Tabel1[[#This Row],[inwoners]]&lt;=15000,1,IF(AND(Tabel1[[#This Row],[inwoners]]&lt;40000,Tabel1[[#This Row],[inwoners]]&gt;15000)=TRUE,(40000-Tabel1[[#This Row],[inwoners]])/25000,0))</f>
        <v>0</v>
      </c>
      <c r="F273" s="5">
        <v>10602795</v>
      </c>
      <c r="G273" s="6">
        <v>1.8396856226821738E-3</v>
      </c>
    </row>
    <row r="274" spans="1:7" x14ac:dyDescent="0.25">
      <c r="A274">
        <v>196</v>
      </c>
      <c r="B274" t="s">
        <v>69</v>
      </c>
      <c r="C274" t="s">
        <v>394</v>
      </c>
      <c r="D274" s="4">
        <v>10866</v>
      </c>
      <c r="E274" s="3">
        <f>IF(Tabel1[[#This Row],[inwoners]]&lt;=15000,1,IF(AND(Tabel1[[#This Row],[inwoners]]&lt;40000,Tabel1[[#This Row],[inwoners]]&gt;15000)=TRUE,(40000-Tabel1[[#This Row],[inwoners]])/25000,0))</f>
        <v>1</v>
      </c>
      <c r="F274" s="5">
        <v>3318699</v>
      </c>
      <c r="G274" s="6">
        <v>5.7582579275650494E-4</v>
      </c>
    </row>
    <row r="275" spans="1:7" x14ac:dyDescent="0.25">
      <c r="A275">
        <v>1742</v>
      </c>
      <c r="B275" t="s">
        <v>360</v>
      </c>
      <c r="C275" t="s">
        <v>393</v>
      </c>
      <c r="D275" s="4">
        <v>37875</v>
      </c>
      <c r="E275" s="3">
        <f>IF(Tabel1[[#This Row],[inwoners]]&lt;=15000,1,IF(AND(Tabel1[[#This Row],[inwoners]]&lt;40000,Tabel1[[#This Row],[inwoners]]&gt;15000)=TRUE,(40000-Tabel1[[#This Row],[inwoners]])/25000,0))</f>
        <v>8.5000000000000006E-2</v>
      </c>
      <c r="F275" s="5">
        <v>5393067</v>
      </c>
      <c r="G275" s="6">
        <v>9.3574834013688678E-4</v>
      </c>
    </row>
    <row r="276" spans="1:7" x14ac:dyDescent="0.25">
      <c r="A276">
        <v>603</v>
      </c>
      <c r="B276" t="s">
        <v>206</v>
      </c>
      <c r="C276" t="s">
        <v>395</v>
      </c>
      <c r="D276" s="4">
        <v>49328</v>
      </c>
      <c r="E276" s="3">
        <f>IF(Tabel1[[#This Row],[inwoners]]&lt;=15000,1,IF(AND(Tabel1[[#This Row],[inwoners]]&lt;40000,Tabel1[[#This Row],[inwoners]]&gt;15000)=TRUE,(40000-Tabel1[[#This Row],[inwoners]])/25000,0))</f>
        <v>0</v>
      </c>
      <c r="F276" s="5">
        <v>17950471</v>
      </c>
      <c r="G276" s="6">
        <v>3.1145771863997466E-3</v>
      </c>
    </row>
    <row r="277" spans="1:7" x14ac:dyDescent="0.25">
      <c r="A277">
        <v>1669</v>
      </c>
      <c r="B277" t="s">
        <v>328</v>
      </c>
      <c r="C277" t="s">
        <v>393</v>
      </c>
      <c r="D277" s="4">
        <v>20686</v>
      </c>
      <c r="E277" s="3">
        <f>IF(Tabel1[[#This Row],[inwoners]]&lt;=15000,1,IF(AND(Tabel1[[#This Row],[inwoners]]&lt;40000,Tabel1[[#This Row],[inwoners]]&gt;15000)=TRUE,(40000-Tabel1[[#This Row],[inwoners]])/25000,0))</f>
        <v>0.77256000000000002</v>
      </c>
      <c r="F277" s="5">
        <v>3658851</v>
      </c>
      <c r="G277" s="6">
        <v>6.3484539503369573E-4</v>
      </c>
    </row>
    <row r="278" spans="1:7" x14ac:dyDescent="0.25">
      <c r="A278">
        <v>957</v>
      </c>
      <c r="B278" t="s">
        <v>301</v>
      </c>
      <c r="C278" t="s">
        <v>395</v>
      </c>
      <c r="D278" s="4">
        <v>57010</v>
      </c>
      <c r="E278" s="3">
        <f>IF(Tabel1[[#This Row],[inwoners]]&lt;=15000,1,IF(AND(Tabel1[[#This Row],[inwoners]]&lt;40000,Tabel1[[#This Row],[inwoners]]&gt;15000)=TRUE,(40000-Tabel1[[#This Row],[inwoners]])/25000,0))</f>
        <v>0</v>
      </c>
      <c r="F278" s="5">
        <v>27158091</v>
      </c>
      <c r="G278" s="6">
        <v>4.7121866972052312E-3</v>
      </c>
    </row>
    <row r="279" spans="1:7" x14ac:dyDescent="0.25">
      <c r="A279">
        <v>1674</v>
      </c>
      <c r="B279" t="s">
        <v>329</v>
      </c>
      <c r="C279" t="s">
        <v>395</v>
      </c>
      <c r="D279" s="4">
        <v>76960</v>
      </c>
      <c r="E279" s="3">
        <f>IF(Tabel1[[#This Row],[inwoners]]&lt;=15000,1,IF(AND(Tabel1[[#This Row],[inwoners]]&lt;40000,Tabel1[[#This Row],[inwoners]]&gt;15000)=TRUE,(40000-Tabel1[[#This Row],[inwoners]])/25000,0))</f>
        <v>0</v>
      </c>
      <c r="F279" s="5">
        <v>27315612</v>
      </c>
      <c r="G279" s="6">
        <v>4.7395180866143935E-3</v>
      </c>
    </row>
    <row r="280" spans="1:7" x14ac:dyDescent="0.25">
      <c r="A280">
        <v>599</v>
      </c>
      <c r="B280" t="s">
        <v>205</v>
      </c>
      <c r="C280" t="s">
        <v>395</v>
      </c>
      <c r="D280" s="4">
        <v>629606</v>
      </c>
      <c r="E280" s="3">
        <f>IF(Tabel1[[#This Row],[inwoners]]&lt;=15000,1,IF(AND(Tabel1[[#This Row],[inwoners]]&lt;40000,Tabel1[[#This Row],[inwoners]]&gt;15000)=TRUE,(40000-Tabel1[[#This Row],[inwoners]])/25000,0))</f>
        <v>0</v>
      </c>
      <c r="F280" s="5">
        <v>517783363</v>
      </c>
      <c r="G280" s="6">
        <v>8.9840330646317787E-2</v>
      </c>
    </row>
    <row r="281" spans="1:7" x14ac:dyDescent="0.25">
      <c r="A281">
        <v>277</v>
      </c>
      <c r="B281" t="s">
        <v>99</v>
      </c>
      <c r="C281" t="s">
        <v>394</v>
      </c>
      <c r="D281" s="4">
        <v>1498</v>
      </c>
      <c r="E281" s="3">
        <f>IF(Tabel1[[#This Row],[inwoners]]&lt;=15000,1,IF(AND(Tabel1[[#This Row],[inwoners]]&lt;40000,Tabel1[[#This Row],[inwoners]]&gt;15000)=TRUE,(40000-Tabel1[[#This Row],[inwoners]])/25000,0))</f>
        <v>1</v>
      </c>
      <c r="F281" s="5">
        <v>92630</v>
      </c>
      <c r="G281" s="6">
        <v>1.6072184667255166E-5</v>
      </c>
    </row>
    <row r="282" spans="1:7" x14ac:dyDescent="0.25">
      <c r="A282">
        <v>840</v>
      </c>
      <c r="B282" t="s">
        <v>269</v>
      </c>
      <c r="C282" t="s">
        <v>393</v>
      </c>
      <c r="D282" s="4">
        <v>22276</v>
      </c>
      <c r="E282" s="3">
        <f>IF(Tabel1[[#This Row],[inwoners]]&lt;=15000,1,IF(AND(Tabel1[[#This Row],[inwoners]]&lt;40000,Tabel1[[#This Row],[inwoners]]&gt;15000)=TRUE,(40000-Tabel1[[#This Row],[inwoners]])/25000,0))</f>
        <v>0.70896000000000003</v>
      </c>
      <c r="F282" s="5">
        <v>4346794</v>
      </c>
      <c r="G282" s="6">
        <v>7.5421003863237351E-4</v>
      </c>
    </row>
    <row r="283" spans="1:7" x14ac:dyDescent="0.25">
      <c r="A283">
        <v>441</v>
      </c>
      <c r="B283" t="s">
        <v>164</v>
      </c>
      <c r="C283" t="s">
        <v>395</v>
      </c>
      <c r="D283" s="4">
        <v>46159</v>
      </c>
      <c r="E283" s="3">
        <f>IF(Tabel1[[#This Row],[inwoners]]&lt;=15000,1,IF(AND(Tabel1[[#This Row],[inwoners]]&lt;40000,Tabel1[[#This Row],[inwoners]]&gt;15000)=TRUE,(40000-Tabel1[[#This Row],[inwoners]])/25000,0))</f>
        <v>0</v>
      </c>
      <c r="F283" s="5">
        <v>7688646</v>
      </c>
      <c r="G283" s="6">
        <v>1.3340530967629576E-3</v>
      </c>
    </row>
    <row r="284" spans="1:7" x14ac:dyDescent="0.25">
      <c r="A284">
        <v>279</v>
      </c>
      <c r="B284" t="s">
        <v>100</v>
      </c>
      <c r="C284" t="s">
        <v>394</v>
      </c>
      <c r="D284" s="4">
        <v>9529</v>
      </c>
      <c r="E284" s="3">
        <f>IF(Tabel1[[#This Row],[inwoners]]&lt;=15000,1,IF(AND(Tabel1[[#This Row],[inwoners]]&lt;40000,Tabel1[[#This Row],[inwoners]]&gt;15000)=TRUE,(40000-Tabel1[[#This Row],[inwoners]])/25000,0))</f>
        <v>1</v>
      </c>
      <c r="F284" s="5">
        <v>830409</v>
      </c>
      <c r="G284" s="6">
        <v>1.4408384753698258E-4</v>
      </c>
    </row>
    <row r="285" spans="1:7" x14ac:dyDescent="0.25">
      <c r="A285">
        <v>606</v>
      </c>
      <c r="B285" t="s">
        <v>207</v>
      </c>
      <c r="C285" t="s">
        <v>395</v>
      </c>
      <c r="D285" s="4">
        <v>77108</v>
      </c>
      <c r="E285" s="3">
        <f>IF(Tabel1[[#This Row],[inwoners]]&lt;=15000,1,IF(AND(Tabel1[[#This Row],[inwoners]]&lt;40000,Tabel1[[#This Row],[inwoners]]&gt;15000)=TRUE,(40000-Tabel1[[#This Row],[inwoners]])/25000,0))</f>
        <v>0</v>
      </c>
      <c r="F285" s="5">
        <v>37261205</v>
      </c>
      <c r="G285" s="6">
        <v>6.4651729211319398E-3</v>
      </c>
    </row>
    <row r="286" spans="1:7" x14ac:dyDescent="0.25">
      <c r="A286">
        <v>88</v>
      </c>
      <c r="B286" t="s">
        <v>38</v>
      </c>
      <c r="C286" t="s">
        <v>394</v>
      </c>
      <c r="D286" s="4">
        <v>919</v>
      </c>
      <c r="E286" s="3">
        <f>IF(Tabel1[[#This Row],[inwoners]]&lt;=15000,1,IF(AND(Tabel1[[#This Row],[inwoners]]&lt;40000,Tabel1[[#This Row],[inwoners]]&gt;15000)=TRUE,(40000-Tabel1[[#This Row],[inwoners]])/25000,0))</f>
        <v>1</v>
      </c>
      <c r="F286" s="5">
        <v>113328</v>
      </c>
      <c r="G286" s="6">
        <v>1.9663484227255679E-5</v>
      </c>
    </row>
    <row r="287" spans="1:7" x14ac:dyDescent="0.25">
      <c r="A287">
        <v>962</v>
      </c>
      <c r="B287" t="s">
        <v>302</v>
      </c>
      <c r="C287" t="s">
        <v>394</v>
      </c>
      <c r="D287" s="4">
        <v>12960</v>
      </c>
      <c r="E287" s="3">
        <f>IF(Tabel1[[#This Row],[inwoners]]&lt;=15000,1,IF(AND(Tabel1[[#This Row],[inwoners]]&lt;40000,Tabel1[[#This Row],[inwoners]]&gt;15000)=TRUE,(40000-Tabel1[[#This Row],[inwoners]])/25000,0))</f>
        <v>1</v>
      </c>
      <c r="F287" s="5">
        <v>2598281</v>
      </c>
      <c r="G287" s="6">
        <v>4.5082642825672488E-4</v>
      </c>
    </row>
    <row r="288" spans="1:7" x14ac:dyDescent="0.25">
      <c r="A288">
        <v>1676</v>
      </c>
      <c r="B288" t="s">
        <v>330</v>
      </c>
      <c r="C288" t="s">
        <v>393</v>
      </c>
      <c r="D288" s="4">
        <v>33735</v>
      </c>
      <c r="E288" s="3">
        <f>IF(Tabel1[[#This Row],[inwoners]]&lt;=15000,1,IF(AND(Tabel1[[#This Row],[inwoners]]&lt;40000,Tabel1[[#This Row],[inwoners]]&gt;15000)=TRUE,(40000-Tabel1[[#This Row],[inwoners]])/25000,0))</f>
        <v>0.25059999999999999</v>
      </c>
      <c r="F288" s="5">
        <v>6059894</v>
      </c>
      <c r="G288" s="6">
        <v>1.0514491572059979E-3</v>
      </c>
    </row>
    <row r="289" spans="1:7" x14ac:dyDescent="0.25">
      <c r="A289">
        <v>518</v>
      </c>
      <c r="B289" t="s">
        <v>182</v>
      </c>
      <c r="C289" t="s">
        <v>395</v>
      </c>
      <c r="D289" s="4">
        <v>519988</v>
      </c>
      <c r="E289" s="3">
        <f>IF(Tabel1[[#This Row],[inwoners]]&lt;=15000,1,IF(AND(Tabel1[[#This Row],[inwoners]]&lt;40000,Tabel1[[#This Row],[inwoners]]&gt;15000)=TRUE,(40000-Tabel1[[#This Row],[inwoners]])/25000,0))</f>
        <v>0</v>
      </c>
      <c r="F289" s="5">
        <v>330270206</v>
      </c>
      <c r="G289" s="6">
        <v>5.730501717504486E-2</v>
      </c>
    </row>
    <row r="290" spans="1:7" x14ac:dyDescent="0.25">
      <c r="A290">
        <v>796</v>
      </c>
      <c r="B290" t="s">
        <v>259</v>
      </c>
      <c r="C290" t="s">
        <v>395</v>
      </c>
      <c r="D290" s="4">
        <v>151608</v>
      </c>
      <c r="E290" s="3">
        <f>IF(Tabel1[[#This Row],[inwoners]]&lt;=15000,1,IF(AND(Tabel1[[#This Row],[inwoners]]&lt;40000,Tabel1[[#This Row],[inwoners]]&gt;15000)=TRUE,(40000-Tabel1[[#This Row],[inwoners]])/25000,0))</f>
        <v>0</v>
      </c>
      <c r="F290" s="5">
        <v>55641276</v>
      </c>
      <c r="G290" s="6">
        <v>9.6542897872580469E-3</v>
      </c>
    </row>
    <row r="291" spans="1:7" x14ac:dyDescent="0.25">
      <c r="A291">
        <v>965</v>
      </c>
      <c r="B291" t="s">
        <v>303</v>
      </c>
      <c r="C291" t="s">
        <v>394</v>
      </c>
      <c r="D291" s="4">
        <v>10741</v>
      </c>
      <c r="E291" s="3">
        <f>IF(Tabel1[[#This Row],[inwoners]]&lt;=15000,1,IF(AND(Tabel1[[#This Row],[inwoners]]&lt;40000,Tabel1[[#This Row],[inwoners]]&gt;15000)=TRUE,(40000-Tabel1[[#This Row],[inwoners]])/25000,0))</f>
        <v>1</v>
      </c>
      <c r="F291" s="5">
        <v>2152078</v>
      </c>
      <c r="G291" s="6">
        <v>3.734059703588164E-4</v>
      </c>
    </row>
    <row r="292" spans="1:7" x14ac:dyDescent="0.25">
      <c r="A292">
        <v>1702</v>
      </c>
      <c r="B292" t="s">
        <v>341</v>
      </c>
      <c r="C292" t="s">
        <v>394</v>
      </c>
      <c r="D292" s="4">
        <v>11594</v>
      </c>
      <c r="E292" s="3">
        <f>IF(Tabel1[[#This Row],[inwoners]]&lt;=15000,1,IF(AND(Tabel1[[#This Row],[inwoners]]&lt;40000,Tabel1[[#This Row],[inwoners]]&gt;15000)=TRUE,(40000-Tabel1[[#This Row],[inwoners]])/25000,0))</f>
        <v>1</v>
      </c>
      <c r="F292" s="5">
        <v>966725</v>
      </c>
      <c r="G292" s="6">
        <v>1.6773596807138346E-4</v>
      </c>
    </row>
    <row r="293" spans="1:7" x14ac:dyDescent="0.25">
      <c r="A293">
        <v>845</v>
      </c>
      <c r="B293" t="s">
        <v>270</v>
      </c>
      <c r="C293" t="s">
        <v>393</v>
      </c>
      <c r="D293" s="4">
        <v>28403</v>
      </c>
      <c r="E293" s="3">
        <f>IF(Tabel1[[#This Row],[inwoners]]&lt;=15000,1,IF(AND(Tabel1[[#This Row],[inwoners]]&lt;40000,Tabel1[[#This Row],[inwoners]]&gt;15000)=TRUE,(40000-Tabel1[[#This Row],[inwoners]])/25000,0))</f>
        <v>0.46388000000000001</v>
      </c>
      <c r="F293" s="5">
        <v>3118137</v>
      </c>
      <c r="G293" s="6">
        <v>5.4102638110548442E-4</v>
      </c>
    </row>
    <row r="294" spans="1:7" x14ac:dyDescent="0.25">
      <c r="A294">
        <v>1883</v>
      </c>
      <c r="B294" t="s">
        <v>368</v>
      </c>
      <c r="C294" t="s">
        <v>395</v>
      </c>
      <c r="D294" s="4">
        <v>93555</v>
      </c>
      <c r="E294" s="3">
        <f>IF(Tabel1[[#This Row],[inwoners]]&lt;=15000,1,IF(AND(Tabel1[[#This Row],[inwoners]]&lt;40000,Tabel1[[#This Row],[inwoners]]&gt;15000)=TRUE,(40000-Tabel1[[#This Row],[inwoners]])/25000,0))</f>
        <v>0</v>
      </c>
      <c r="F294" s="5">
        <v>40004400</v>
      </c>
      <c r="G294" s="6">
        <v>6.9411433045745725E-3</v>
      </c>
    </row>
    <row r="295" spans="1:7" x14ac:dyDescent="0.25">
      <c r="A295">
        <v>610</v>
      </c>
      <c r="B295" t="s">
        <v>208</v>
      </c>
      <c r="C295" t="s">
        <v>393</v>
      </c>
      <c r="D295" s="4">
        <v>24968</v>
      </c>
      <c r="E295" s="3">
        <f>IF(Tabel1[[#This Row],[inwoners]]&lt;=15000,1,IF(AND(Tabel1[[#This Row],[inwoners]]&lt;40000,Tabel1[[#This Row],[inwoners]]&gt;15000)=TRUE,(40000-Tabel1[[#This Row],[inwoners]])/25000,0))</f>
        <v>0.60128000000000004</v>
      </c>
      <c r="F295" s="5">
        <v>5607664</v>
      </c>
      <c r="G295" s="6">
        <v>9.7298295757226362E-4</v>
      </c>
    </row>
    <row r="296" spans="1:7" x14ac:dyDescent="0.25">
      <c r="A296">
        <v>40</v>
      </c>
      <c r="B296" t="s">
        <v>20</v>
      </c>
      <c r="C296" t="s">
        <v>394</v>
      </c>
      <c r="D296" s="4">
        <v>14913.099999999999</v>
      </c>
      <c r="E296" s="3">
        <f>IF(Tabel1[[#This Row],[inwoners]]&lt;=15000,1,IF(AND(Tabel1[[#This Row],[inwoners]]&lt;40000,Tabel1[[#This Row],[inwoners]]&gt;15000)=TRUE,(40000-Tabel1[[#This Row],[inwoners]])/25000,0))</f>
        <v>1</v>
      </c>
      <c r="F296" s="5">
        <v>3075122</v>
      </c>
      <c r="G296" s="6">
        <v>5.3356287011053702E-4</v>
      </c>
    </row>
    <row r="297" spans="1:7" x14ac:dyDescent="0.25">
      <c r="A297">
        <v>1714</v>
      </c>
      <c r="B297" t="s">
        <v>347</v>
      </c>
      <c r="C297" t="s">
        <v>393</v>
      </c>
      <c r="D297" s="4">
        <v>23639</v>
      </c>
      <c r="E297" s="3">
        <f>IF(Tabel1[[#This Row],[inwoners]]&lt;=15000,1,IF(AND(Tabel1[[#This Row],[inwoners]]&lt;40000,Tabel1[[#This Row],[inwoners]]&gt;15000)=TRUE,(40000-Tabel1[[#This Row],[inwoners]])/25000,0))</f>
        <v>0.65444000000000002</v>
      </c>
      <c r="F297" s="5">
        <v>4290620</v>
      </c>
      <c r="G297" s="6">
        <v>7.4446331617206488E-4</v>
      </c>
    </row>
    <row r="298" spans="1:7" x14ac:dyDescent="0.25">
      <c r="A298">
        <v>90</v>
      </c>
      <c r="B298" t="s">
        <v>39</v>
      </c>
      <c r="C298" t="s">
        <v>395</v>
      </c>
      <c r="D298" s="4">
        <v>55439</v>
      </c>
      <c r="E298" s="3">
        <f>IF(Tabel1[[#This Row],[inwoners]]&lt;=15000,1,IF(AND(Tabel1[[#This Row],[inwoners]]&lt;40000,Tabel1[[#This Row],[inwoners]]&gt;15000)=TRUE,(40000-Tabel1[[#This Row],[inwoners]])/25000,0))</f>
        <v>0</v>
      </c>
      <c r="F298" s="5">
        <v>26876725</v>
      </c>
      <c r="G298" s="6">
        <v>4.6633670241933893E-3</v>
      </c>
    </row>
    <row r="299" spans="1:7" x14ac:dyDescent="0.25">
      <c r="A299">
        <v>342</v>
      </c>
      <c r="B299" t="s">
        <v>125</v>
      </c>
      <c r="C299" t="s">
        <v>395</v>
      </c>
      <c r="D299" s="4">
        <v>45487</v>
      </c>
      <c r="E299" s="3">
        <f>IF(Tabel1[[#This Row],[inwoners]]&lt;=15000,1,IF(AND(Tabel1[[#This Row],[inwoners]]&lt;40000,Tabel1[[#This Row],[inwoners]]&gt;15000)=TRUE,(40000-Tabel1[[#This Row],[inwoners]])/25000,0))</f>
        <v>0</v>
      </c>
      <c r="F299" s="5">
        <v>9619896</v>
      </c>
      <c r="G299" s="6">
        <v>1.6691433120132712E-3</v>
      </c>
    </row>
    <row r="300" spans="1:7" x14ac:dyDescent="0.25">
      <c r="A300">
        <v>847</v>
      </c>
      <c r="B300" t="s">
        <v>271</v>
      </c>
      <c r="C300" t="s">
        <v>393</v>
      </c>
      <c r="D300" s="4">
        <v>18914</v>
      </c>
      <c r="E300" s="3">
        <f>IF(Tabel1[[#This Row],[inwoners]]&lt;=15000,1,IF(AND(Tabel1[[#This Row],[inwoners]]&lt;40000,Tabel1[[#This Row],[inwoners]]&gt;15000)=TRUE,(40000-Tabel1[[#This Row],[inwoners]])/25000,0))</f>
        <v>0.84343999999999997</v>
      </c>
      <c r="F300" s="5">
        <v>2925482</v>
      </c>
      <c r="G300" s="6">
        <v>5.0759890904384091E-4</v>
      </c>
    </row>
    <row r="301" spans="1:7" x14ac:dyDescent="0.25">
      <c r="A301">
        <v>848</v>
      </c>
      <c r="B301" t="s">
        <v>272</v>
      </c>
      <c r="C301" t="s">
        <v>393</v>
      </c>
      <c r="D301" s="4">
        <v>16425</v>
      </c>
      <c r="E301" s="3">
        <f>IF(Tabel1[[#This Row],[inwoners]]&lt;=15000,1,IF(AND(Tabel1[[#This Row],[inwoners]]&lt;40000,Tabel1[[#This Row],[inwoners]]&gt;15000)=TRUE,(40000-Tabel1[[#This Row],[inwoners]])/25000,0))</f>
        <v>0.94299999999999995</v>
      </c>
      <c r="F301" s="5">
        <v>2524854</v>
      </c>
      <c r="G301" s="6">
        <v>4.3808614645209846E-4</v>
      </c>
    </row>
    <row r="302" spans="1:7" x14ac:dyDescent="0.25">
      <c r="A302">
        <v>37</v>
      </c>
      <c r="B302" t="s">
        <v>19</v>
      </c>
      <c r="C302" t="s">
        <v>393</v>
      </c>
      <c r="D302" s="4">
        <v>32621</v>
      </c>
      <c r="E302" s="3">
        <f>IF(Tabel1[[#This Row],[inwoners]]&lt;=15000,1,IF(AND(Tabel1[[#This Row],[inwoners]]&lt;40000,Tabel1[[#This Row],[inwoners]]&gt;15000)=TRUE,(40000-Tabel1[[#This Row],[inwoners]])/25000,0))</f>
        <v>0.29515999999999998</v>
      </c>
      <c r="F302" s="5">
        <v>13589608</v>
      </c>
      <c r="G302" s="6">
        <v>2.3579260426601334E-3</v>
      </c>
    </row>
    <row r="303" spans="1:7" x14ac:dyDescent="0.25">
      <c r="A303">
        <v>180</v>
      </c>
      <c r="B303" t="s">
        <v>64</v>
      </c>
      <c r="C303" t="s">
        <v>393</v>
      </c>
      <c r="D303" s="4">
        <v>16544</v>
      </c>
      <c r="E303" s="3">
        <f>IF(Tabel1[[#This Row],[inwoners]]&lt;=15000,1,IF(AND(Tabel1[[#This Row],[inwoners]]&lt;40000,Tabel1[[#This Row],[inwoners]]&gt;15000)=TRUE,(40000-Tabel1[[#This Row],[inwoners]])/25000,0))</f>
        <v>0.93823999999999996</v>
      </c>
      <c r="F303" s="5">
        <v>1594391</v>
      </c>
      <c r="G303" s="6">
        <v>2.7664197974532691E-4</v>
      </c>
    </row>
    <row r="304" spans="1:7" x14ac:dyDescent="0.25">
      <c r="A304">
        <v>532</v>
      </c>
      <c r="B304" t="s">
        <v>186</v>
      </c>
      <c r="C304" t="s">
        <v>393</v>
      </c>
      <c r="D304" s="4">
        <v>21493</v>
      </c>
      <c r="E304" s="3">
        <f>IF(Tabel1[[#This Row],[inwoners]]&lt;=15000,1,IF(AND(Tabel1[[#This Row],[inwoners]]&lt;40000,Tabel1[[#This Row],[inwoners]]&gt;15000)=TRUE,(40000-Tabel1[[#This Row],[inwoners]])/25000,0))</f>
        <v>0.74028000000000005</v>
      </c>
      <c r="F304" s="5">
        <v>3360829</v>
      </c>
      <c r="G304" s="6">
        <v>5.8313574784698815E-4</v>
      </c>
    </row>
    <row r="305" spans="1:7" x14ac:dyDescent="0.25">
      <c r="A305">
        <v>851</v>
      </c>
      <c r="B305" t="s">
        <v>273</v>
      </c>
      <c r="C305" t="s">
        <v>393</v>
      </c>
      <c r="D305" s="4">
        <v>23477</v>
      </c>
      <c r="E305" s="3">
        <f>IF(Tabel1[[#This Row],[inwoners]]&lt;=15000,1,IF(AND(Tabel1[[#This Row],[inwoners]]&lt;40000,Tabel1[[#This Row],[inwoners]]&gt;15000)=TRUE,(40000-Tabel1[[#This Row],[inwoners]])/25000,0))</f>
        <v>0.66091999999999995</v>
      </c>
      <c r="F305" s="5">
        <v>4669053</v>
      </c>
      <c r="G305" s="6">
        <v>8.1012503548744184E-4</v>
      </c>
    </row>
    <row r="306" spans="1:7" x14ac:dyDescent="0.25">
      <c r="A306">
        <v>1708</v>
      </c>
      <c r="B306" t="s">
        <v>344</v>
      </c>
      <c r="C306" t="s">
        <v>395</v>
      </c>
      <c r="D306" s="4">
        <v>43333</v>
      </c>
      <c r="E306" s="3">
        <f>IF(Tabel1[[#This Row],[inwoners]]&lt;=15000,1,IF(AND(Tabel1[[#This Row],[inwoners]]&lt;40000,Tabel1[[#This Row],[inwoners]]&gt;15000)=TRUE,(40000-Tabel1[[#This Row],[inwoners]])/25000,0))</f>
        <v>0</v>
      </c>
      <c r="F306" s="5">
        <v>12799365</v>
      </c>
      <c r="G306" s="6">
        <v>2.2208113775623712E-3</v>
      </c>
    </row>
    <row r="307" spans="1:7" x14ac:dyDescent="0.25">
      <c r="A307">
        <v>971</v>
      </c>
      <c r="B307" t="s">
        <v>304</v>
      </c>
      <c r="C307" t="s">
        <v>393</v>
      </c>
      <c r="D307" s="4">
        <v>25064</v>
      </c>
      <c r="E307" s="3">
        <f>IF(Tabel1[[#This Row],[inwoners]]&lt;=15000,1,IF(AND(Tabel1[[#This Row],[inwoners]]&lt;40000,Tabel1[[#This Row],[inwoners]]&gt;15000)=TRUE,(40000-Tabel1[[#This Row],[inwoners]])/25000,0))</f>
        <v>0.59743999999999997</v>
      </c>
      <c r="F307" s="5">
        <v>4488768</v>
      </c>
      <c r="G307" s="6">
        <v>7.7884387589836597E-4</v>
      </c>
    </row>
    <row r="308" spans="1:7" x14ac:dyDescent="0.25">
      <c r="A308">
        <v>1904</v>
      </c>
      <c r="B308" t="s">
        <v>378</v>
      </c>
      <c r="C308" t="s">
        <v>395</v>
      </c>
      <c r="D308" s="4">
        <v>64061</v>
      </c>
      <c r="E308" s="3">
        <f>IF(Tabel1[[#This Row],[inwoners]]&lt;=15000,1,IF(AND(Tabel1[[#This Row],[inwoners]]&lt;40000,Tabel1[[#This Row],[inwoners]]&gt;15000)=TRUE,(40000-Tabel1[[#This Row],[inwoners]])/25000,0))</f>
        <v>0</v>
      </c>
      <c r="F308" s="5">
        <v>10617846</v>
      </c>
      <c r="G308" s="6">
        <v>1.8422971141150448E-3</v>
      </c>
    </row>
    <row r="309" spans="1:7" x14ac:dyDescent="0.25">
      <c r="A309">
        <v>617</v>
      </c>
      <c r="B309" t="s">
        <v>212</v>
      </c>
      <c r="C309" t="s">
        <v>394</v>
      </c>
      <c r="D309" s="4">
        <v>8766</v>
      </c>
      <c r="E309" s="3">
        <f>IF(Tabel1[[#This Row],[inwoners]]&lt;=15000,1,IF(AND(Tabel1[[#This Row],[inwoners]]&lt;40000,Tabel1[[#This Row],[inwoners]]&gt;15000)=TRUE,(40000-Tabel1[[#This Row],[inwoners]])/25000,0))</f>
        <v>1</v>
      </c>
      <c r="F309" s="5">
        <v>841428</v>
      </c>
      <c r="G309" s="6">
        <v>1.4599574867968457E-4</v>
      </c>
    </row>
    <row r="310" spans="1:7" x14ac:dyDescent="0.25">
      <c r="A310">
        <v>1900</v>
      </c>
      <c r="B310" t="s">
        <v>375</v>
      </c>
      <c r="C310" t="s">
        <v>395</v>
      </c>
      <c r="D310" s="4">
        <v>84048</v>
      </c>
      <c r="E310" s="3">
        <f>IF(Tabel1[[#This Row],[inwoners]]&lt;=15000,1,IF(AND(Tabel1[[#This Row],[inwoners]]&lt;40000,Tabel1[[#This Row],[inwoners]]&gt;15000)=TRUE,(40000-Tabel1[[#This Row],[inwoners]])/25000,0))</f>
        <v>0</v>
      </c>
      <c r="F310" s="5">
        <v>29058558</v>
      </c>
      <c r="G310" s="6">
        <v>5.0419357696226382E-3</v>
      </c>
    </row>
    <row r="311" spans="1:7" x14ac:dyDescent="0.25">
      <c r="A311">
        <v>9</v>
      </c>
      <c r="B311" t="s">
        <v>9</v>
      </c>
      <c r="C311" t="s">
        <v>394</v>
      </c>
      <c r="D311" s="4">
        <v>7352</v>
      </c>
      <c r="E311" s="3">
        <f>IF(Tabel1[[#This Row],[inwoners]]&lt;=15000,1,IF(AND(Tabel1[[#This Row],[inwoners]]&lt;40000,Tabel1[[#This Row],[inwoners]]&gt;15000)=TRUE,(40000-Tabel1[[#This Row],[inwoners]])/25000,0))</f>
        <v>1</v>
      </c>
      <c r="F311" s="5">
        <v>1313149</v>
      </c>
      <c r="G311" s="6">
        <v>2.2784382191105965E-4</v>
      </c>
    </row>
    <row r="312" spans="1:7" x14ac:dyDescent="0.25">
      <c r="A312">
        <v>715</v>
      </c>
      <c r="B312" t="s">
        <v>231</v>
      </c>
      <c r="C312" t="s">
        <v>395</v>
      </c>
      <c r="D312" s="4">
        <v>54657</v>
      </c>
      <c r="E312" s="3">
        <f>IF(Tabel1[[#This Row],[inwoners]]&lt;=15000,1,IF(AND(Tabel1[[#This Row],[inwoners]]&lt;40000,Tabel1[[#This Row],[inwoners]]&gt;15000)=TRUE,(40000-Tabel1[[#This Row],[inwoners]])/25000,0))</f>
        <v>0</v>
      </c>
      <c r="F312" s="5">
        <v>15044911</v>
      </c>
      <c r="G312" s="6">
        <v>2.6104349335465682E-3</v>
      </c>
    </row>
    <row r="313" spans="1:7" x14ac:dyDescent="0.25">
      <c r="A313">
        <v>93</v>
      </c>
      <c r="B313" t="s">
        <v>40</v>
      </c>
      <c r="C313" t="s">
        <v>394</v>
      </c>
      <c r="D313" s="4">
        <v>4870</v>
      </c>
      <c r="E313" s="3">
        <f>IF(Tabel1[[#This Row],[inwoners]]&lt;=15000,1,IF(AND(Tabel1[[#This Row],[inwoners]]&lt;40000,Tabel1[[#This Row],[inwoners]]&gt;15000)=TRUE,(40000-Tabel1[[#This Row],[inwoners]])/25000,0))</f>
        <v>1</v>
      </c>
      <c r="F313" s="5">
        <v>333816</v>
      </c>
      <c r="G313" s="6">
        <v>5.7920246106924873E-5</v>
      </c>
    </row>
    <row r="314" spans="1:7" x14ac:dyDescent="0.25">
      <c r="A314">
        <v>448</v>
      </c>
      <c r="B314" t="s">
        <v>165</v>
      </c>
      <c r="C314" t="s">
        <v>394</v>
      </c>
      <c r="D314" s="4">
        <v>13574</v>
      </c>
      <c r="E314" s="3">
        <f>IF(Tabel1[[#This Row],[inwoners]]&lt;=15000,1,IF(AND(Tabel1[[#This Row],[inwoners]]&lt;40000,Tabel1[[#This Row],[inwoners]]&gt;15000)=TRUE,(40000-Tabel1[[#This Row],[inwoners]])/25000,0))</f>
        <v>1</v>
      </c>
      <c r="F314" s="5">
        <v>1523047</v>
      </c>
      <c r="G314" s="6">
        <v>2.6426311822205529E-4</v>
      </c>
    </row>
    <row r="315" spans="1:7" x14ac:dyDescent="0.25">
      <c r="A315">
        <v>1525</v>
      </c>
      <c r="B315" t="s">
        <v>314</v>
      </c>
      <c r="C315" t="s">
        <v>393</v>
      </c>
      <c r="D315" s="4">
        <v>36013</v>
      </c>
      <c r="E315" s="3">
        <f>IF(Tabel1[[#This Row],[inwoners]]&lt;=15000,1,IF(AND(Tabel1[[#This Row],[inwoners]]&lt;40000,Tabel1[[#This Row],[inwoners]]&gt;15000)=TRUE,(40000-Tabel1[[#This Row],[inwoners]])/25000,0))</f>
        <v>0.15948000000000001</v>
      </c>
      <c r="F315" s="5">
        <v>4050871</v>
      </c>
      <c r="G315" s="6">
        <v>7.0286458787896587E-4</v>
      </c>
    </row>
    <row r="316" spans="1:7" x14ac:dyDescent="0.25">
      <c r="A316">
        <v>716</v>
      </c>
      <c r="B316" t="s">
        <v>232</v>
      </c>
      <c r="C316" t="s">
        <v>393</v>
      </c>
      <c r="D316" s="4">
        <v>25421</v>
      </c>
      <c r="E316" s="3">
        <f>IF(Tabel1[[#This Row],[inwoners]]&lt;=15000,1,IF(AND(Tabel1[[#This Row],[inwoners]]&lt;40000,Tabel1[[#This Row],[inwoners]]&gt;15000)=TRUE,(40000-Tabel1[[#This Row],[inwoners]])/25000,0))</f>
        <v>0.58316000000000001</v>
      </c>
      <c r="F316" s="5">
        <v>4469355</v>
      </c>
      <c r="G316" s="6">
        <v>7.7547553604145761E-4</v>
      </c>
    </row>
    <row r="317" spans="1:7" x14ac:dyDescent="0.25">
      <c r="A317">
        <v>281</v>
      </c>
      <c r="B317" t="s">
        <v>101</v>
      </c>
      <c r="C317" t="s">
        <v>395</v>
      </c>
      <c r="D317" s="4">
        <v>41510</v>
      </c>
      <c r="E317" s="3">
        <f>IF(Tabel1[[#This Row],[inwoners]]&lt;=15000,1,IF(AND(Tabel1[[#This Row],[inwoners]]&lt;40000,Tabel1[[#This Row],[inwoners]]&gt;15000)=TRUE,(40000-Tabel1[[#This Row],[inwoners]])/25000,0))</f>
        <v>0</v>
      </c>
      <c r="F317" s="5">
        <v>15472468</v>
      </c>
      <c r="G317" s="6">
        <v>2.6846201333714371E-3</v>
      </c>
    </row>
    <row r="318" spans="1:7" x14ac:dyDescent="0.25">
      <c r="A318">
        <v>855</v>
      </c>
      <c r="B318" t="s">
        <v>275</v>
      </c>
      <c r="C318" t="s">
        <v>395</v>
      </c>
      <c r="D318" s="4">
        <v>212941</v>
      </c>
      <c r="E318" s="3">
        <f>IF(Tabel1[[#This Row],[inwoners]]&lt;=15000,1,IF(AND(Tabel1[[#This Row],[inwoners]]&lt;40000,Tabel1[[#This Row],[inwoners]]&gt;15000)=TRUE,(40000-Tabel1[[#This Row],[inwoners]])/25000,0))</f>
        <v>0</v>
      </c>
      <c r="F318" s="5">
        <v>98471345</v>
      </c>
      <c r="G318" s="6">
        <v>1.7085713497495346E-2</v>
      </c>
    </row>
    <row r="319" spans="1:7" x14ac:dyDescent="0.25">
      <c r="A319">
        <v>183</v>
      </c>
      <c r="B319" t="s">
        <v>65</v>
      </c>
      <c r="C319" t="s">
        <v>393</v>
      </c>
      <c r="D319" s="4">
        <v>21120</v>
      </c>
      <c r="E319" s="3">
        <f>IF(Tabel1[[#This Row],[inwoners]]&lt;=15000,1,IF(AND(Tabel1[[#This Row],[inwoners]]&lt;40000,Tabel1[[#This Row],[inwoners]]&gt;15000)=TRUE,(40000-Tabel1[[#This Row],[inwoners]])/25000,0))</f>
        <v>0.75519999999999998</v>
      </c>
      <c r="F319" s="5">
        <v>1935472</v>
      </c>
      <c r="G319" s="6">
        <v>3.3582277234483099E-4</v>
      </c>
    </row>
    <row r="320" spans="1:7" x14ac:dyDescent="0.25">
      <c r="A320">
        <v>1700</v>
      </c>
      <c r="B320" t="s">
        <v>339</v>
      </c>
      <c r="C320" t="s">
        <v>393</v>
      </c>
      <c r="D320" s="4">
        <v>33846</v>
      </c>
      <c r="E320" s="3">
        <f>IF(Tabel1[[#This Row],[inwoners]]&lt;=15000,1,IF(AND(Tabel1[[#This Row],[inwoners]]&lt;40000,Tabel1[[#This Row],[inwoners]]&gt;15000)=TRUE,(40000-Tabel1[[#This Row],[inwoners]])/25000,0))</f>
        <v>0.24615999999999999</v>
      </c>
      <c r="F320" s="5">
        <v>7225766</v>
      </c>
      <c r="G320" s="6">
        <v>1.2537390209907556E-3</v>
      </c>
    </row>
    <row r="321" spans="1:7" x14ac:dyDescent="0.25">
      <c r="A321">
        <v>1730</v>
      </c>
      <c r="B321" t="s">
        <v>355</v>
      </c>
      <c r="C321" t="s">
        <v>393</v>
      </c>
      <c r="D321" s="4">
        <v>32804</v>
      </c>
      <c r="E321" s="3">
        <f>IF(Tabel1[[#This Row],[inwoners]]&lt;=15000,1,IF(AND(Tabel1[[#This Row],[inwoners]]&lt;40000,Tabel1[[#This Row],[inwoners]]&gt;15000)=TRUE,(40000-Tabel1[[#This Row],[inwoners]])/25000,0))</f>
        <v>0.28783999999999998</v>
      </c>
      <c r="F321" s="5">
        <v>6530381</v>
      </c>
      <c r="G321" s="6">
        <v>1.1330831197186059E-3</v>
      </c>
    </row>
    <row r="322" spans="1:7" x14ac:dyDescent="0.25">
      <c r="A322">
        <v>737</v>
      </c>
      <c r="B322" t="s">
        <v>237</v>
      </c>
      <c r="C322" t="s">
        <v>393</v>
      </c>
      <c r="D322" s="4">
        <v>32077</v>
      </c>
      <c r="E322" s="3">
        <f>IF(Tabel1[[#This Row],[inwoners]]&lt;=15000,1,IF(AND(Tabel1[[#This Row],[inwoners]]&lt;40000,Tabel1[[#This Row],[inwoners]]&gt;15000)=TRUE,(40000-Tabel1[[#This Row],[inwoners]])/25000,0))</f>
        <v>0.31691999999999998</v>
      </c>
      <c r="F322" s="5">
        <v>7811116</v>
      </c>
      <c r="G322" s="6">
        <v>1.3553028048078539E-3</v>
      </c>
    </row>
    <row r="323" spans="1:7" x14ac:dyDescent="0.25">
      <c r="A323">
        <v>856</v>
      </c>
      <c r="B323" t="s">
        <v>276</v>
      </c>
      <c r="C323" t="s">
        <v>395</v>
      </c>
      <c r="D323" s="4">
        <v>41247</v>
      </c>
      <c r="E323" s="3">
        <f>IF(Tabel1[[#This Row],[inwoners]]&lt;=15000,1,IF(AND(Tabel1[[#This Row],[inwoners]]&lt;40000,Tabel1[[#This Row],[inwoners]]&gt;15000)=TRUE,(40000-Tabel1[[#This Row],[inwoners]])/25000,0))</f>
        <v>0</v>
      </c>
      <c r="F323" s="5">
        <v>9630759</v>
      </c>
      <c r="G323" s="6">
        <v>1.6710281456745084E-3</v>
      </c>
    </row>
    <row r="324" spans="1:7" x14ac:dyDescent="0.25">
      <c r="A324">
        <v>450</v>
      </c>
      <c r="B324" t="s">
        <v>166</v>
      </c>
      <c r="C324" t="s">
        <v>394</v>
      </c>
      <c r="D324" s="4">
        <v>13360</v>
      </c>
      <c r="E324" s="3">
        <f>IF(Tabel1[[#This Row],[inwoners]]&lt;=15000,1,IF(AND(Tabel1[[#This Row],[inwoners]]&lt;40000,Tabel1[[#This Row],[inwoners]]&gt;15000)=TRUE,(40000-Tabel1[[#This Row],[inwoners]])/25000,0))</f>
        <v>1</v>
      </c>
      <c r="F324" s="5">
        <v>1704770</v>
      </c>
      <c r="G324" s="6">
        <v>2.9579378446719843E-4</v>
      </c>
    </row>
    <row r="325" spans="1:7" x14ac:dyDescent="0.25">
      <c r="A325">
        <v>451</v>
      </c>
      <c r="B325" t="s">
        <v>167</v>
      </c>
      <c r="C325" t="s">
        <v>393</v>
      </c>
      <c r="D325" s="4">
        <v>29181</v>
      </c>
      <c r="E325" s="3">
        <f>IF(Tabel1[[#This Row],[inwoners]]&lt;=15000,1,IF(AND(Tabel1[[#This Row],[inwoners]]&lt;40000,Tabel1[[#This Row],[inwoners]]&gt;15000)=TRUE,(40000-Tabel1[[#This Row],[inwoners]])/25000,0))</f>
        <v>0.43275999999999998</v>
      </c>
      <c r="F325" s="5">
        <v>5091297</v>
      </c>
      <c r="G325" s="6">
        <v>8.8338837935703584E-4</v>
      </c>
    </row>
    <row r="326" spans="1:7" x14ac:dyDescent="0.25">
      <c r="A326">
        <v>184</v>
      </c>
      <c r="B326" t="s">
        <v>66</v>
      </c>
      <c r="C326" t="s">
        <v>393</v>
      </c>
      <c r="D326" s="4">
        <v>19987</v>
      </c>
      <c r="E326" s="3">
        <f>IF(Tabel1[[#This Row],[inwoners]]&lt;=15000,1,IF(AND(Tabel1[[#This Row],[inwoners]]&lt;40000,Tabel1[[#This Row],[inwoners]]&gt;15000)=TRUE,(40000-Tabel1[[#This Row],[inwoners]])/25000,0))</f>
        <v>0.80052000000000001</v>
      </c>
      <c r="F326" s="5">
        <v>1617801</v>
      </c>
      <c r="G326" s="6">
        <v>2.8070383706002458E-4</v>
      </c>
    </row>
    <row r="327" spans="1:7" x14ac:dyDescent="0.25">
      <c r="A327">
        <v>344</v>
      </c>
      <c r="B327" t="s">
        <v>126</v>
      </c>
      <c r="C327" t="s">
        <v>395</v>
      </c>
      <c r="D327" s="4">
        <v>338967</v>
      </c>
      <c r="E327" s="3">
        <f>IF(Tabel1[[#This Row],[inwoners]]&lt;=15000,1,IF(AND(Tabel1[[#This Row],[inwoners]]&lt;40000,Tabel1[[#This Row],[inwoners]]&gt;15000)=TRUE,(40000-Tabel1[[#This Row],[inwoners]])/25000,0))</f>
        <v>0</v>
      </c>
      <c r="F327" s="5">
        <v>126740659</v>
      </c>
      <c r="G327" s="6">
        <v>2.1990707938007295E-2</v>
      </c>
    </row>
    <row r="328" spans="1:7" x14ac:dyDescent="0.25">
      <c r="A328">
        <v>1581</v>
      </c>
      <c r="B328" t="s">
        <v>315</v>
      </c>
      <c r="C328" t="s">
        <v>395</v>
      </c>
      <c r="D328" s="4">
        <v>48506</v>
      </c>
      <c r="E328" s="3">
        <f>IF(Tabel1[[#This Row],[inwoners]]&lt;=15000,1,IF(AND(Tabel1[[#This Row],[inwoners]]&lt;40000,Tabel1[[#This Row],[inwoners]]&gt;15000)=TRUE,(40000-Tabel1[[#This Row],[inwoners]])/25000,0))</f>
        <v>0</v>
      </c>
      <c r="F328" s="5">
        <v>7693990</v>
      </c>
      <c r="G328" s="6">
        <v>1.3349803315126263E-3</v>
      </c>
    </row>
    <row r="329" spans="1:7" x14ac:dyDescent="0.25">
      <c r="A329">
        <v>981</v>
      </c>
      <c r="B329" t="s">
        <v>305</v>
      </c>
      <c r="C329" t="s">
        <v>394</v>
      </c>
      <c r="D329" s="4">
        <v>9632</v>
      </c>
      <c r="E329" s="3">
        <f>IF(Tabel1[[#This Row],[inwoners]]&lt;=15000,1,IF(AND(Tabel1[[#This Row],[inwoners]]&lt;40000,Tabel1[[#This Row],[inwoners]]&gt;15000)=TRUE,(40000-Tabel1[[#This Row],[inwoners]])/25000,0))</f>
        <v>1</v>
      </c>
      <c r="F329" s="5">
        <v>3921979</v>
      </c>
      <c r="G329" s="6">
        <v>6.8050060184709875E-4</v>
      </c>
    </row>
    <row r="330" spans="1:7" x14ac:dyDescent="0.25">
      <c r="A330">
        <v>994</v>
      </c>
      <c r="B330" t="s">
        <v>310</v>
      </c>
      <c r="C330" t="s">
        <v>393</v>
      </c>
      <c r="D330" s="4">
        <v>16518</v>
      </c>
      <c r="E330" s="3">
        <f>IF(Tabel1[[#This Row],[inwoners]]&lt;=15000,1,IF(AND(Tabel1[[#This Row],[inwoners]]&lt;40000,Tabel1[[#This Row],[inwoners]]&gt;15000)=TRUE,(40000-Tabel1[[#This Row],[inwoners]])/25000,0))</f>
        <v>0.93928</v>
      </c>
      <c r="F330" s="5">
        <v>4316919</v>
      </c>
      <c r="G330" s="6">
        <v>7.4902644242235252E-4</v>
      </c>
    </row>
    <row r="331" spans="1:7" x14ac:dyDescent="0.25">
      <c r="A331">
        <v>858</v>
      </c>
      <c r="B331" t="s">
        <v>277</v>
      </c>
      <c r="C331" t="s">
        <v>393</v>
      </c>
      <c r="D331" s="4">
        <v>30262</v>
      </c>
      <c r="E331" s="3">
        <f>IF(Tabel1[[#This Row],[inwoners]]&lt;=15000,1,IF(AND(Tabel1[[#This Row],[inwoners]]&lt;40000,Tabel1[[#This Row],[inwoners]]&gt;15000)=TRUE,(40000-Tabel1[[#This Row],[inwoners]])/25000,0))</f>
        <v>0.38951999999999998</v>
      </c>
      <c r="F331" s="5">
        <v>7078694</v>
      </c>
      <c r="G331" s="6">
        <v>1.2282206323112506E-3</v>
      </c>
    </row>
    <row r="332" spans="1:7" x14ac:dyDescent="0.25">
      <c r="A332">
        <v>47</v>
      </c>
      <c r="B332" t="s">
        <v>21</v>
      </c>
      <c r="C332" t="s">
        <v>393</v>
      </c>
      <c r="D332" s="4">
        <v>27467</v>
      </c>
      <c r="E332" s="3">
        <f>IF(Tabel1[[#This Row],[inwoners]]&lt;=15000,1,IF(AND(Tabel1[[#This Row],[inwoners]]&lt;40000,Tabel1[[#This Row],[inwoners]]&gt;15000)=TRUE,(40000-Tabel1[[#This Row],[inwoners]])/25000,0))</f>
        <v>0.50131999999999999</v>
      </c>
      <c r="F332" s="5">
        <v>12094924</v>
      </c>
      <c r="G332" s="6">
        <v>2.0985841742892858E-3</v>
      </c>
    </row>
    <row r="333" spans="1:7" x14ac:dyDescent="0.25">
      <c r="A333">
        <v>345</v>
      </c>
      <c r="B333" t="s">
        <v>127</v>
      </c>
      <c r="C333" t="s">
        <v>395</v>
      </c>
      <c r="D333" s="4">
        <v>63816</v>
      </c>
      <c r="E333" s="3">
        <f>IF(Tabel1[[#This Row],[inwoners]]&lt;=15000,1,IF(AND(Tabel1[[#This Row],[inwoners]]&lt;40000,Tabel1[[#This Row],[inwoners]]&gt;15000)=TRUE,(40000-Tabel1[[#This Row],[inwoners]])/25000,0))</f>
        <v>0</v>
      </c>
      <c r="F333" s="5">
        <v>18516638</v>
      </c>
      <c r="G333" s="6">
        <v>3.2128125375441474E-3</v>
      </c>
    </row>
    <row r="334" spans="1:7" x14ac:dyDescent="0.25">
      <c r="A334">
        <v>717</v>
      </c>
      <c r="B334" t="s">
        <v>233</v>
      </c>
      <c r="C334" t="s">
        <v>393</v>
      </c>
      <c r="D334" s="4">
        <v>21960</v>
      </c>
      <c r="E334" s="3">
        <f>IF(Tabel1[[#This Row],[inwoners]]&lt;=15000,1,IF(AND(Tabel1[[#This Row],[inwoners]]&lt;40000,Tabel1[[#This Row],[inwoners]]&gt;15000)=TRUE,(40000-Tabel1[[#This Row],[inwoners]])/25000,0))</f>
        <v>0.72160000000000002</v>
      </c>
      <c r="F334" s="5">
        <v>2477564</v>
      </c>
      <c r="G334" s="6">
        <v>4.2988088235931533E-4</v>
      </c>
    </row>
    <row r="335" spans="1:7" x14ac:dyDescent="0.25">
      <c r="A335">
        <v>861</v>
      </c>
      <c r="B335" t="s">
        <v>278</v>
      </c>
      <c r="C335" t="s">
        <v>395</v>
      </c>
      <c r="D335" s="4">
        <v>44317</v>
      </c>
      <c r="E335" s="3">
        <f>IF(Tabel1[[#This Row],[inwoners]]&lt;=15000,1,IF(AND(Tabel1[[#This Row],[inwoners]]&lt;40000,Tabel1[[#This Row],[inwoners]]&gt;15000)=TRUE,(40000-Tabel1[[#This Row],[inwoners]])/25000,0))</f>
        <v>0</v>
      </c>
      <c r="F335" s="5">
        <v>7642745</v>
      </c>
      <c r="G335" s="6">
        <v>1.32608883736091E-3</v>
      </c>
    </row>
    <row r="336" spans="1:7" x14ac:dyDescent="0.25">
      <c r="A336">
        <v>453</v>
      </c>
      <c r="B336" t="s">
        <v>168</v>
      </c>
      <c r="C336" t="s">
        <v>395</v>
      </c>
      <c r="D336" s="4">
        <v>67448</v>
      </c>
      <c r="E336" s="3">
        <f>IF(Tabel1[[#This Row],[inwoners]]&lt;=15000,1,IF(AND(Tabel1[[#This Row],[inwoners]]&lt;40000,Tabel1[[#This Row],[inwoners]]&gt;15000)=TRUE,(40000-Tabel1[[#This Row],[inwoners]])/25000,0))</f>
        <v>0</v>
      </c>
      <c r="F336" s="5">
        <v>17862648</v>
      </c>
      <c r="G336" s="6">
        <v>3.0993390618825022E-3</v>
      </c>
    </row>
    <row r="337" spans="1:7" x14ac:dyDescent="0.25">
      <c r="A337">
        <v>983</v>
      </c>
      <c r="B337" t="s">
        <v>306</v>
      </c>
      <c r="C337" t="s">
        <v>395</v>
      </c>
      <c r="D337" s="4">
        <v>100371</v>
      </c>
      <c r="E337" s="3">
        <f>IF(Tabel1[[#This Row],[inwoners]]&lt;=15000,1,IF(AND(Tabel1[[#This Row],[inwoners]]&lt;40000,Tabel1[[#This Row],[inwoners]]&gt;15000)=TRUE,(40000-Tabel1[[#This Row],[inwoners]])/25000,0))</f>
        <v>0</v>
      </c>
      <c r="F337" s="5">
        <v>44460909</v>
      </c>
      <c r="G337" s="6">
        <v>7.7143899376230949E-3</v>
      </c>
    </row>
    <row r="338" spans="1:7" x14ac:dyDescent="0.25">
      <c r="A338">
        <v>984</v>
      </c>
      <c r="B338" t="s">
        <v>307</v>
      </c>
      <c r="C338" t="s">
        <v>395</v>
      </c>
      <c r="D338" s="4">
        <v>43291</v>
      </c>
      <c r="E338" s="3">
        <f>IF(Tabel1[[#This Row],[inwoners]]&lt;=15000,1,IF(AND(Tabel1[[#This Row],[inwoners]]&lt;40000,Tabel1[[#This Row],[inwoners]]&gt;15000)=TRUE,(40000-Tabel1[[#This Row],[inwoners]])/25000,0))</f>
        <v>0</v>
      </c>
      <c r="F338" s="5">
        <v>13537739</v>
      </c>
      <c r="G338" s="6">
        <v>2.3489262785825575E-3</v>
      </c>
    </row>
    <row r="339" spans="1:7" x14ac:dyDescent="0.25">
      <c r="A339">
        <v>620</v>
      </c>
      <c r="B339" t="s">
        <v>213</v>
      </c>
      <c r="C339" t="s">
        <v>393</v>
      </c>
      <c r="D339" s="4">
        <v>19513</v>
      </c>
      <c r="E339" s="3">
        <f>IF(Tabel1[[#This Row],[inwoners]]&lt;=15000,1,IF(AND(Tabel1[[#This Row],[inwoners]]&lt;40000,Tabel1[[#This Row],[inwoners]]&gt;15000)=TRUE,(40000-Tabel1[[#This Row],[inwoners]])/25000,0))</f>
        <v>0.81947999999999999</v>
      </c>
      <c r="F339" s="5">
        <v>3564531</v>
      </c>
      <c r="G339" s="6">
        <v>6.1847997931723767E-4</v>
      </c>
    </row>
    <row r="340" spans="1:7" x14ac:dyDescent="0.25">
      <c r="A340">
        <v>622</v>
      </c>
      <c r="B340" t="s">
        <v>214</v>
      </c>
      <c r="C340" t="s">
        <v>395</v>
      </c>
      <c r="D340" s="4">
        <v>71808</v>
      </c>
      <c r="E340" s="3">
        <f>IF(Tabel1[[#This Row],[inwoners]]&lt;=15000,1,IF(AND(Tabel1[[#This Row],[inwoners]]&lt;40000,Tabel1[[#This Row],[inwoners]]&gt;15000)=TRUE,(40000-Tabel1[[#This Row],[inwoners]])/25000,0))</f>
        <v>0</v>
      </c>
      <c r="F340" s="5">
        <v>33470187</v>
      </c>
      <c r="G340" s="6">
        <v>5.8073952964651111E-3</v>
      </c>
    </row>
    <row r="341" spans="1:7" x14ac:dyDescent="0.25">
      <c r="A341">
        <v>48</v>
      </c>
      <c r="B341" t="s">
        <v>22</v>
      </c>
      <c r="C341" t="s">
        <v>393</v>
      </c>
      <c r="D341" s="4">
        <v>16422</v>
      </c>
      <c r="E341" s="3">
        <f>IF(Tabel1[[#This Row],[inwoners]]&lt;=15000,1,IF(AND(Tabel1[[#This Row],[inwoners]]&lt;40000,Tabel1[[#This Row],[inwoners]]&gt;15000)=TRUE,(40000-Tabel1[[#This Row],[inwoners]])/25000,0))</f>
        <v>0.94311999999999996</v>
      </c>
      <c r="F341" s="5">
        <v>3705638</v>
      </c>
      <c r="G341" s="6">
        <v>6.4296338384970428E-4</v>
      </c>
    </row>
    <row r="342" spans="1:7" x14ac:dyDescent="0.25">
      <c r="A342">
        <v>96</v>
      </c>
      <c r="B342" t="s">
        <v>41</v>
      </c>
      <c r="C342" t="s">
        <v>394</v>
      </c>
      <c r="D342" s="4">
        <v>1083</v>
      </c>
      <c r="E342" s="3">
        <f>IF(Tabel1[[#This Row],[inwoners]]&lt;=15000,1,IF(AND(Tabel1[[#This Row],[inwoners]]&lt;40000,Tabel1[[#This Row],[inwoners]]&gt;15000)=TRUE,(40000-Tabel1[[#This Row],[inwoners]])/25000,0))</f>
        <v>1</v>
      </c>
      <c r="F342" s="5">
        <v>78994</v>
      </c>
      <c r="G342" s="6">
        <v>1.370620917203017E-5</v>
      </c>
    </row>
    <row r="343" spans="1:7" x14ac:dyDescent="0.25">
      <c r="A343">
        <v>718</v>
      </c>
      <c r="B343" t="s">
        <v>234</v>
      </c>
      <c r="C343" t="s">
        <v>395</v>
      </c>
      <c r="D343" s="4">
        <v>44451</v>
      </c>
      <c r="E343" s="3">
        <f>IF(Tabel1[[#This Row],[inwoners]]&lt;=15000,1,IF(AND(Tabel1[[#This Row],[inwoners]]&lt;40000,Tabel1[[#This Row],[inwoners]]&gt;15000)=TRUE,(40000-Tabel1[[#This Row],[inwoners]])/25000,0))</f>
        <v>0</v>
      </c>
      <c r="F343" s="5">
        <v>23053637</v>
      </c>
      <c r="G343" s="6">
        <v>4.0000249499715689E-3</v>
      </c>
    </row>
    <row r="344" spans="1:7" x14ac:dyDescent="0.25">
      <c r="A344">
        <v>986</v>
      </c>
      <c r="B344" t="s">
        <v>308</v>
      </c>
      <c r="C344" t="s">
        <v>394</v>
      </c>
      <c r="D344" s="4">
        <v>12482</v>
      </c>
      <c r="E344" s="3">
        <f>IF(Tabel1[[#This Row],[inwoners]]&lt;=15000,1,IF(AND(Tabel1[[#This Row],[inwoners]]&lt;40000,Tabel1[[#This Row],[inwoners]]&gt;15000)=TRUE,(40000-Tabel1[[#This Row],[inwoners]])/25000,0))</f>
        <v>1</v>
      </c>
      <c r="F344" s="5">
        <v>1815488</v>
      </c>
      <c r="G344" s="6">
        <v>3.150044089084071E-4</v>
      </c>
    </row>
    <row r="345" spans="1:7" x14ac:dyDescent="0.25">
      <c r="A345">
        <v>626</v>
      </c>
      <c r="B345" t="s">
        <v>215</v>
      </c>
      <c r="C345" t="s">
        <v>393</v>
      </c>
      <c r="D345" s="4">
        <v>25211</v>
      </c>
      <c r="E345" s="3">
        <f>IF(Tabel1[[#This Row],[inwoners]]&lt;=15000,1,IF(AND(Tabel1[[#This Row],[inwoners]]&lt;40000,Tabel1[[#This Row],[inwoners]]&gt;15000)=TRUE,(40000-Tabel1[[#This Row],[inwoners]])/25000,0))</f>
        <v>0.59155999999999997</v>
      </c>
      <c r="F345" s="5">
        <v>4533118</v>
      </c>
      <c r="G345" s="6">
        <v>7.86539022071234E-4</v>
      </c>
    </row>
    <row r="346" spans="1:7" x14ac:dyDescent="0.25">
      <c r="A346">
        <v>285</v>
      </c>
      <c r="B346" t="s">
        <v>102</v>
      </c>
      <c r="C346" t="s">
        <v>393</v>
      </c>
      <c r="D346" s="4">
        <v>23984</v>
      </c>
      <c r="E346" s="3">
        <f>IF(Tabel1[[#This Row],[inwoners]]&lt;=15000,1,IF(AND(Tabel1[[#This Row],[inwoners]]&lt;40000,Tabel1[[#This Row],[inwoners]]&gt;15000)=TRUE,(40000-Tabel1[[#This Row],[inwoners]])/25000,0))</f>
        <v>0.64063999999999999</v>
      </c>
      <c r="F346" s="5">
        <v>3546978</v>
      </c>
      <c r="G346" s="6">
        <v>6.1543436712394907E-4</v>
      </c>
    </row>
    <row r="347" spans="1:7" x14ac:dyDescent="0.25">
      <c r="A347">
        <v>865</v>
      </c>
      <c r="B347" t="s">
        <v>279</v>
      </c>
      <c r="C347" t="s">
        <v>393</v>
      </c>
      <c r="D347" s="4">
        <v>25973</v>
      </c>
      <c r="E347" s="3">
        <f>IF(Tabel1[[#This Row],[inwoners]]&lt;=15000,1,IF(AND(Tabel1[[#This Row],[inwoners]]&lt;40000,Tabel1[[#This Row],[inwoners]]&gt;15000)=TRUE,(40000-Tabel1[[#This Row],[inwoners]])/25000,0))</f>
        <v>0.56108000000000002</v>
      </c>
      <c r="F347" s="5">
        <v>4113618</v>
      </c>
      <c r="G347" s="6">
        <v>7.1375178826022748E-4</v>
      </c>
    </row>
    <row r="348" spans="1:7" x14ac:dyDescent="0.25">
      <c r="A348">
        <v>866</v>
      </c>
      <c r="B348" t="s">
        <v>280</v>
      </c>
      <c r="C348" t="s">
        <v>393</v>
      </c>
      <c r="D348" s="4">
        <v>17023</v>
      </c>
      <c r="E348" s="3">
        <f>IF(Tabel1[[#This Row],[inwoners]]&lt;=15000,1,IF(AND(Tabel1[[#This Row],[inwoners]]&lt;40000,Tabel1[[#This Row],[inwoners]]&gt;15000)=TRUE,(40000-Tabel1[[#This Row],[inwoners]])/25000,0))</f>
        <v>0.91908000000000001</v>
      </c>
      <c r="F348" s="5">
        <v>2401959</v>
      </c>
      <c r="G348" s="6">
        <v>4.1676269687116005E-4</v>
      </c>
    </row>
    <row r="349" spans="1:7" x14ac:dyDescent="0.25">
      <c r="A349">
        <v>867</v>
      </c>
      <c r="B349" t="s">
        <v>281</v>
      </c>
      <c r="C349" t="s">
        <v>395</v>
      </c>
      <c r="D349" s="4">
        <v>47021</v>
      </c>
      <c r="E349" s="3">
        <f>IF(Tabel1[[#This Row],[inwoners]]&lt;=15000,1,IF(AND(Tabel1[[#This Row],[inwoners]]&lt;40000,Tabel1[[#This Row],[inwoners]]&gt;15000)=TRUE,(40000-Tabel1[[#This Row],[inwoners]])/25000,0))</f>
        <v>0</v>
      </c>
      <c r="F349" s="5">
        <v>11619507</v>
      </c>
      <c r="G349" s="6">
        <v>2.0160948099585889E-3</v>
      </c>
    </row>
    <row r="350" spans="1:7" x14ac:dyDescent="0.25">
      <c r="A350">
        <v>627</v>
      </c>
      <c r="B350" t="s">
        <v>216</v>
      </c>
      <c r="C350" t="s">
        <v>393</v>
      </c>
      <c r="D350" s="4">
        <v>26072</v>
      </c>
      <c r="E350" s="3">
        <f>IF(Tabel1[[#This Row],[inwoners]]&lt;=15000,1,IF(AND(Tabel1[[#This Row],[inwoners]]&lt;40000,Tabel1[[#This Row],[inwoners]]&gt;15000)=TRUE,(40000-Tabel1[[#This Row],[inwoners]])/25000,0))</f>
        <v>0.55711999999999995</v>
      </c>
      <c r="F350" s="5">
        <v>4344563</v>
      </c>
      <c r="G350" s="6">
        <v>7.5382293894552639E-4</v>
      </c>
    </row>
    <row r="351" spans="1:7" x14ac:dyDescent="0.25">
      <c r="A351">
        <v>289</v>
      </c>
      <c r="B351" t="s">
        <v>103</v>
      </c>
      <c r="C351" t="s">
        <v>393</v>
      </c>
      <c r="D351" s="4">
        <v>37837</v>
      </c>
      <c r="E351" s="3">
        <f>IF(Tabel1[[#This Row],[inwoners]]&lt;=15000,1,IF(AND(Tabel1[[#This Row],[inwoners]]&lt;40000,Tabel1[[#This Row],[inwoners]]&gt;15000)=TRUE,(40000-Tabel1[[#This Row],[inwoners]])/25000,0))</f>
        <v>8.652E-2</v>
      </c>
      <c r="F351" s="5">
        <v>10351608</v>
      </c>
      <c r="G351" s="6">
        <v>1.7961022927673101E-3</v>
      </c>
    </row>
    <row r="352" spans="1:7" x14ac:dyDescent="0.25">
      <c r="A352">
        <v>629</v>
      </c>
      <c r="B352" t="s">
        <v>217</v>
      </c>
      <c r="C352" t="s">
        <v>393</v>
      </c>
      <c r="D352" s="4">
        <v>25885</v>
      </c>
      <c r="E352" s="3">
        <f>IF(Tabel1[[#This Row],[inwoners]]&lt;=15000,1,IF(AND(Tabel1[[#This Row],[inwoners]]&lt;40000,Tabel1[[#This Row],[inwoners]]&gt;15000)=TRUE,(40000-Tabel1[[#This Row],[inwoners]])/25000,0))</f>
        <v>0.56459999999999999</v>
      </c>
      <c r="F352" s="5">
        <v>5209130</v>
      </c>
      <c r="G352" s="6">
        <v>9.0383352386633827E-4</v>
      </c>
    </row>
    <row r="353" spans="1:7" x14ac:dyDescent="0.25">
      <c r="A353">
        <v>852</v>
      </c>
      <c r="B353" t="s">
        <v>274</v>
      </c>
      <c r="C353" t="s">
        <v>393</v>
      </c>
      <c r="D353" s="4">
        <v>17304</v>
      </c>
      <c r="E353" s="3">
        <f>IF(Tabel1[[#This Row],[inwoners]]&lt;=15000,1,IF(AND(Tabel1[[#This Row],[inwoners]]&lt;40000,Tabel1[[#This Row],[inwoners]]&gt;15000)=TRUE,(40000-Tabel1[[#This Row],[inwoners]])/25000,0))</f>
        <v>0.90783999999999998</v>
      </c>
      <c r="F353" s="5">
        <v>1988370</v>
      </c>
      <c r="G353" s="6">
        <v>3.4500107769437719E-4</v>
      </c>
    </row>
    <row r="354" spans="1:7" x14ac:dyDescent="0.25">
      <c r="A354">
        <v>988</v>
      </c>
      <c r="B354" t="s">
        <v>309</v>
      </c>
      <c r="C354" t="s">
        <v>395</v>
      </c>
      <c r="D354" s="4">
        <v>49100</v>
      </c>
      <c r="E354" s="3">
        <f>IF(Tabel1[[#This Row],[inwoners]]&lt;=15000,1,IF(AND(Tabel1[[#This Row],[inwoners]]&lt;40000,Tabel1[[#This Row],[inwoners]]&gt;15000)=TRUE,(40000-Tabel1[[#This Row],[inwoners]])/25000,0))</f>
        <v>0</v>
      </c>
      <c r="F354" s="5">
        <v>13215022</v>
      </c>
      <c r="G354" s="6">
        <v>2.29293181437806E-3</v>
      </c>
    </row>
    <row r="355" spans="1:7" x14ac:dyDescent="0.25">
      <c r="A355">
        <v>457</v>
      </c>
      <c r="B355" t="s">
        <v>169</v>
      </c>
      <c r="C355" t="s">
        <v>393</v>
      </c>
      <c r="D355" s="4">
        <v>18572</v>
      </c>
      <c r="E355" s="3">
        <f>IF(Tabel1[[#This Row],[inwoners]]&lt;=15000,1,IF(AND(Tabel1[[#This Row],[inwoners]]&lt;40000,Tabel1[[#This Row],[inwoners]]&gt;15000)=TRUE,(40000-Tabel1[[#This Row],[inwoners]])/25000,0))</f>
        <v>0.85711999999999999</v>
      </c>
      <c r="F355" s="5">
        <v>5093962</v>
      </c>
      <c r="G355" s="6">
        <v>8.8385078216539424E-4</v>
      </c>
    </row>
    <row r="356" spans="1:7" x14ac:dyDescent="0.25">
      <c r="A356">
        <v>870</v>
      </c>
      <c r="B356" t="s">
        <v>282</v>
      </c>
      <c r="C356" t="s">
        <v>393</v>
      </c>
      <c r="D356" s="4">
        <v>26527</v>
      </c>
      <c r="E356" s="3">
        <f>IF(Tabel1[[#This Row],[inwoners]]&lt;=15000,1,IF(AND(Tabel1[[#This Row],[inwoners]]&lt;40000,Tabel1[[#This Row],[inwoners]]&gt;15000)=TRUE,(40000-Tabel1[[#This Row],[inwoners]])/25000,0))</f>
        <v>0.53891999999999995</v>
      </c>
      <c r="F356" s="5">
        <v>3310593</v>
      </c>
      <c r="G356" s="6">
        <v>5.7441932477731068E-4</v>
      </c>
    </row>
    <row r="357" spans="1:7" x14ac:dyDescent="0.25">
      <c r="A357">
        <v>668</v>
      </c>
      <c r="B357" t="s">
        <v>224</v>
      </c>
      <c r="C357" t="s">
        <v>393</v>
      </c>
      <c r="D357" s="4">
        <v>18693</v>
      </c>
      <c r="E357" s="3">
        <f>IF(Tabel1[[#This Row],[inwoners]]&lt;=15000,1,IF(AND(Tabel1[[#This Row],[inwoners]]&lt;40000,Tabel1[[#This Row],[inwoners]]&gt;15000)=TRUE,(40000-Tabel1[[#This Row],[inwoners]])/25000,0))</f>
        <v>0.85228000000000004</v>
      </c>
      <c r="F357" s="5">
        <v>3226247</v>
      </c>
      <c r="G357" s="6">
        <v>5.5978449277963927E-4</v>
      </c>
    </row>
    <row r="358" spans="1:7" x14ac:dyDescent="0.25">
      <c r="A358">
        <v>1701</v>
      </c>
      <c r="B358" t="s">
        <v>340</v>
      </c>
      <c r="C358" t="s">
        <v>393</v>
      </c>
      <c r="D358" s="4">
        <v>18940</v>
      </c>
      <c r="E358" s="3">
        <f>IF(Tabel1[[#This Row],[inwoners]]&lt;=15000,1,IF(AND(Tabel1[[#This Row],[inwoners]]&lt;40000,Tabel1[[#This Row],[inwoners]]&gt;15000)=TRUE,(40000-Tabel1[[#This Row],[inwoners]])/25000,0))</f>
        <v>0.84240000000000004</v>
      </c>
      <c r="F358" s="5">
        <v>3855918</v>
      </c>
      <c r="G358" s="6">
        <v>6.6903839099420506E-4</v>
      </c>
    </row>
    <row r="359" spans="1:7" x14ac:dyDescent="0.25">
      <c r="A359">
        <v>293</v>
      </c>
      <c r="B359" t="s">
        <v>104</v>
      </c>
      <c r="C359" t="s">
        <v>393</v>
      </c>
      <c r="D359" s="4">
        <v>15001</v>
      </c>
      <c r="E359" s="3">
        <f>IF(Tabel1[[#This Row],[inwoners]]&lt;=15000,1,IF(AND(Tabel1[[#This Row],[inwoners]]&lt;40000,Tabel1[[#This Row],[inwoners]]&gt;15000)=TRUE,(40000-Tabel1[[#This Row],[inwoners]])/25000,0))</f>
        <v>0.99995999999999996</v>
      </c>
      <c r="F359" s="5">
        <v>5393132</v>
      </c>
      <c r="G359" s="6">
        <v>9.3575961825416378E-4</v>
      </c>
    </row>
    <row r="360" spans="1:7" x14ac:dyDescent="0.25">
      <c r="A360">
        <v>1783</v>
      </c>
      <c r="B360" t="s">
        <v>364</v>
      </c>
      <c r="C360" t="s">
        <v>395</v>
      </c>
      <c r="D360" s="4">
        <v>104960</v>
      </c>
      <c r="E360" s="3">
        <f>IF(Tabel1[[#This Row],[inwoners]]&lt;=15000,1,IF(AND(Tabel1[[#This Row],[inwoners]]&lt;40000,Tabel1[[#This Row],[inwoners]]&gt;15000)=TRUE,(40000-Tabel1[[#This Row],[inwoners]])/25000,0))</f>
        <v>0</v>
      </c>
      <c r="F360" s="5">
        <v>16798159</v>
      </c>
      <c r="G360" s="6">
        <v>2.9146401113884744E-3</v>
      </c>
    </row>
    <row r="361" spans="1:7" x14ac:dyDescent="0.25">
      <c r="A361">
        <v>98</v>
      </c>
      <c r="B361" t="s">
        <v>42</v>
      </c>
      <c r="C361" t="s">
        <v>393</v>
      </c>
      <c r="D361" s="4">
        <v>25520</v>
      </c>
      <c r="E361" s="3">
        <f>IF(Tabel1[[#This Row],[inwoners]]&lt;=15000,1,IF(AND(Tabel1[[#This Row],[inwoners]]&lt;40000,Tabel1[[#This Row],[inwoners]]&gt;15000)=TRUE,(40000-Tabel1[[#This Row],[inwoners]])/25000,0))</f>
        <v>0.57920000000000005</v>
      </c>
      <c r="F361" s="5">
        <v>6293834</v>
      </c>
      <c r="G361" s="6">
        <v>1.0920399688335233E-3</v>
      </c>
    </row>
    <row r="362" spans="1:7" x14ac:dyDescent="0.25">
      <c r="A362">
        <v>614</v>
      </c>
      <c r="B362" t="s">
        <v>211</v>
      </c>
      <c r="C362" t="s">
        <v>394</v>
      </c>
      <c r="D362" s="4">
        <v>14197</v>
      </c>
      <c r="E362" s="3">
        <f>IF(Tabel1[[#This Row],[inwoners]]&lt;=15000,1,IF(AND(Tabel1[[#This Row],[inwoners]]&lt;40000,Tabel1[[#This Row],[inwoners]]&gt;15000)=TRUE,(40000-Tabel1[[#This Row],[inwoners]])/25000,0))</f>
        <v>1</v>
      </c>
      <c r="F362" s="5">
        <v>1624508</v>
      </c>
      <c r="G362" s="6">
        <v>2.8186756525351781E-4</v>
      </c>
    </row>
    <row r="363" spans="1:7" x14ac:dyDescent="0.25">
      <c r="A363">
        <v>189</v>
      </c>
      <c r="B363" t="s">
        <v>67</v>
      </c>
      <c r="C363" t="s">
        <v>393</v>
      </c>
      <c r="D363" s="4">
        <v>23952</v>
      </c>
      <c r="E363" s="3">
        <f>IF(Tabel1[[#This Row],[inwoners]]&lt;=15000,1,IF(AND(Tabel1[[#This Row],[inwoners]]&lt;40000,Tabel1[[#This Row],[inwoners]]&gt;15000)=TRUE,(40000-Tabel1[[#This Row],[inwoners]])/25000,0))</f>
        <v>0.64192000000000005</v>
      </c>
      <c r="F363" s="5">
        <v>2972204</v>
      </c>
      <c r="G363" s="6">
        <v>5.1570561974257235E-4</v>
      </c>
    </row>
    <row r="364" spans="1:7" x14ac:dyDescent="0.25">
      <c r="A364">
        <v>296</v>
      </c>
      <c r="B364" t="s">
        <v>106</v>
      </c>
      <c r="C364" t="s">
        <v>395</v>
      </c>
      <c r="D364" s="4">
        <v>40814</v>
      </c>
      <c r="E364" s="3">
        <f>IF(Tabel1[[#This Row],[inwoners]]&lt;=15000,1,IF(AND(Tabel1[[#This Row],[inwoners]]&lt;40000,Tabel1[[#This Row],[inwoners]]&gt;15000)=TRUE,(40000-Tabel1[[#This Row],[inwoners]])/25000,0))</f>
        <v>0</v>
      </c>
      <c r="F364" s="5">
        <v>9871314</v>
      </c>
      <c r="G364" s="6">
        <v>1.7127667226218425E-3</v>
      </c>
    </row>
    <row r="365" spans="1:7" x14ac:dyDescent="0.25">
      <c r="A365">
        <v>1696</v>
      </c>
      <c r="B365" t="s">
        <v>337</v>
      </c>
      <c r="C365" t="s">
        <v>393</v>
      </c>
      <c r="D365" s="4">
        <v>23275</v>
      </c>
      <c r="E365" s="3">
        <f>IF(Tabel1[[#This Row],[inwoners]]&lt;=15000,1,IF(AND(Tabel1[[#This Row],[inwoners]]&lt;40000,Tabel1[[#This Row],[inwoners]]&gt;15000)=TRUE,(40000-Tabel1[[#This Row],[inwoners]])/25000,0))</f>
        <v>0.66900000000000004</v>
      </c>
      <c r="F365" s="5">
        <v>2931848</v>
      </c>
      <c r="G365" s="6">
        <v>5.087034704990039E-4</v>
      </c>
    </row>
    <row r="366" spans="1:7" x14ac:dyDescent="0.25">
      <c r="A366">
        <v>352</v>
      </c>
      <c r="B366" t="s">
        <v>129</v>
      </c>
      <c r="C366" t="s">
        <v>393</v>
      </c>
      <c r="D366" s="4">
        <v>23384</v>
      </c>
      <c r="E366" s="3">
        <f>IF(Tabel1[[#This Row],[inwoners]]&lt;=15000,1,IF(AND(Tabel1[[#This Row],[inwoners]]&lt;40000,Tabel1[[#This Row],[inwoners]]&gt;15000)=TRUE,(40000-Tabel1[[#This Row],[inwoners]])/25000,0))</f>
        <v>0.66464000000000001</v>
      </c>
      <c r="F366" s="5">
        <v>3643084</v>
      </c>
      <c r="G366" s="6">
        <v>6.3210967080128057E-4</v>
      </c>
    </row>
    <row r="367" spans="1:7" x14ac:dyDescent="0.25">
      <c r="A367">
        <v>53</v>
      </c>
      <c r="B367" t="s">
        <v>24</v>
      </c>
      <c r="C367" t="s">
        <v>394</v>
      </c>
      <c r="D367" s="4">
        <v>13633</v>
      </c>
      <c r="E367" s="3">
        <f>IF(Tabel1[[#This Row],[inwoners]]&lt;=15000,1,IF(AND(Tabel1[[#This Row],[inwoners]]&lt;40000,Tabel1[[#This Row],[inwoners]]&gt;15000)=TRUE,(40000-Tabel1[[#This Row],[inwoners]])/25000,0))</f>
        <v>1</v>
      </c>
      <c r="F367" s="5">
        <v>3647492</v>
      </c>
      <c r="G367" s="6">
        <v>6.3287450066216002E-4</v>
      </c>
    </row>
    <row r="368" spans="1:7" x14ac:dyDescent="0.25">
      <c r="A368">
        <v>294</v>
      </c>
      <c r="B368" t="s">
        <v>105</v>
      </c>
      <c r="C368" t="s">
        <v>393</v>
      </c>
      <c r="D368" s="4">
        <v>28939</v>
      </c>
      <c r="E368" s="3">
        <f>IF(Tabel1[[#This Row],[inwoners]]&lt;=15000,1,IF(AND(Tabel1[[#This Row],[inwoners]]&lt;40000,Tabel1[[#This Row],[inwoners]]&gt;15000)=TRUE,(40000-Tabel1[[#This Row],[inwoners]])/25000,0))</f>
        <v>0.44244</v>
      </c>
      <c r="F368" s="5">
        <v>8622448</v>
      </c>
      <c r="G368" s="6">
        <v>1.4960766116787756E-3</v>
      </c>
    </row>
    <row r="369" spans="1:7" x14ac:dyDescent="0.25">
      <c r="A369">
        <v>873</v>
      </c>
      <c r="B369" t="s">
        <v>283</v>
      </c>
      <c r="C369" t="s">
        <v>393</v>
      </c>
      <c r="D369" s="4">
        <v>21682</v>
      </c>
      <c r="E369" s="3">
        <f>IF(Tabel1[[#This Row],[inwoners]]&lt;=15000,1,IF(AND(Tabel1[[#This Row],[inwoners]]&lt;40000,Tabel1[[#This Row],[inwoners]]&gt;15000)=TRUE,(40000-Tabel1[[#This Row],[inwoners]])/25000,0))</f>
        <v>0.73272000000000004</v>
      </c>
      <c r="F369" s="5">
        <v>3837589</v>
      </c>
      <c r="G369" s="6">
        <v>6.6585813543157824E-4</v>
      </c>
    </row>
    <row r="370" spans="1:7" x14ac:dyDescent="0.25">
      <c r="A370">
        <v>632</v>
      </c>
      <c r="B370" t="s">
        <v>218</v>
      </c>
      <c r="C370" t="s">
        <v>395</v>
      </c>
      <c r="D370" s="4">
        <v>51161</v>
      </c>
      <c r="E370" s="3">
        <f>IF(Tabel1[[#This Row],[inwoners]]&lt;=15000,1,IF(AND(Tabel1[[#This Row],[inwoners]]&lt;40000,Tabel1[[#This Row],[inwoners]]&gt;15000)=TRUE,(40000-Tabel1[[#This Row],[inwoners]])/25000,0))</f>
        <v>0</v>
      </c>
      <c r="F370" s="5">
        <v>7484611</v>
      </c>
      <c r="G370" s="6">
        <v>1.2986510866303505E-3</v>
      </c>
    </row>
    <row r="371" spans="1:7" x14ac:dyDescent="0.25">
      <c r="A371">
        <v>880</v>
      </c>
      <c r="B371" t="s">
        <v>286</v>
      </c>
      <c r="C371" t="s">
        <v>393</v>
      </c>
      <c r="D371" s="4">
        <v>15664</v>
      </c>
      <c r="E371" s="3">
        <f>IF(Tabel1[[#This Row],[inwoners]]&lt;=15000,1,IF(AND(Tabel1[[#This Row],[inwoners]]&lt;40000,Tabel1[[#This Row],[inwoners]]&gt;15000)=TRUE,(40000-Tabel1[[#This Row],[inwoners]])/25000,0))</f>
        <v>0.97343999999999997</v>
      </c>
      <c r="F371" s="5">
        <v>2930547</v>
      </c>
      <c r="G371" s="6">
        <v>5.0847773464396666E-4</v>
      </c>
    </row>
    <row r="372" spans="1:7" x14ac:dyDescent="0.25">
      <c r="A372">
        <v>351</v>
      </c>
      <c r="B372" t="s">
        <v>128</v>
      </c>
      <c r="C372" t="s">
        <v>394</v>
      </c>
      <c r="D372" s="4">
        <v>12550</v>
      </c>
      <c r="E372" s="3">
        <f>IF(Tabel1[[#This Row],[inwoners]]&lt;=15000,1,IF(AND(Tabel1[[#This Row],[inwoners]]&lt;40000,Tabel1[[#This Row],[inwoners]]&gt;15000)=TRUE,(40000-Tabel1[[#This Row],[inwoners]])/25000,0))</f>
        <v>1</v>
      </c>
      <c r="F372" s="5">
        <v>1315108</v>
      </c>
      <c r="G372" s="6">
        <v>2.2818372701483979E-4</v>
      </c>
    </row>
    <row r="373" spans="1:7" x14ac:dyDescent="0.25">
      <c r="A373">
        <v>874</v>
      </c>
      <c r="B373" t="s">
        <v>284</v>
      </c>
      <c r="C373" t="s">
        <v>394</v>
      </c>
      <c r="D373" s="4">
        <v>14518</v>
      </c>
      <c r="E373" s="3">
        <f>IF(Tabel1[[#This Row],[inwoners]]&lt;=15000,1,IF(AND(Tabel1[[#This Row],[inwoners]]&lt;40000,Tabel1[[#This Row],[inwoners]]&gt;15000)=TRUE,(40000-Tabel1[[#This Row],[inwoners]])/25000,0))</f>
        <v>1</v>
      </c>
      <c r="F373" s="5">
        <v>1829490</v>
      </c>
      <c r="G373" s="6">
        <v>3.1743388887937662E-4</v>
      </c>
    </row>
    <row r="374" spans="1:7" x14ac:dyDescent="0.25">
      <c r="A374">
        <v>479</v>
      </c>
      <c r="B374" t="s">
        <v>171</v>
      </c>
      <c r="C374" t="s">
        <v>395</v>
      </c>
      <c r="D374" s="4">
        <v>152466</v>
      </c>
      <c r="E374" s="3">
        <f>IF(Tabel1[[#This Row],[inwoners]]&lt;=15000,1,IF(AND(Tabel1[[#This Row],[inwoners]]&lt;40000,Tabel1[[#This Row],[inwoners]]&gt;15000)=TRUE,(40000-Tabel1[[#This Row],[inwoners]])/25000,0))</f>
        <v>0</v>
      </c>
      <c r="F374" s="5">
        <v>52604583</v>
      </c>
      <c r="G374" s="6">
        <v>9.1273947135911884E-3</v>
      </c>
    </row>
    <row r="375" spans="1:7" x14ac:dyDescent="0.25">
      <c r="A375">
        <v>297</v>
      </c>
      <c r="B375" t="s">
        <v>107</v>
      </c>
      <c r="C375" t="s">
        <v>393</v>
      </c>
      <c r="D375" s="4">
        <v>27543</v>
      </c>
      <c r="E375" s="3">
        <f>IF(Tabel1[[#This Row],[inwoners]]&lt;=15000,1,IF(AND(Tabel1[[#This Row],[inwoners]]&lt;40000,Tabel1[[#This Row],[inwoners]]&gt;15000)=TRUE,(40000-Tabel1[[#This Row],[inwoners]])/25000,0))</f>
        <v>0.49828</v>
      </c>
      <c r="F375" s="5">
        <v>4592560</v>
      </c>
      <c r="G375" s="6">
        <v>7.9685277356633265E-4</v>
      </c>
    </row>
    <row r="376" spans="1:7" x14ac:dyDescent="0.25">
      <c r="A376">
        <v>473</v>
      </c>
      <c r="B376" t="s">
        <v>170</v>
      </c>
      <c r="C376" t="s">
        <v>393</v>
      </c>
      <c r="D376" s="4">
        <v>16792</v>
      </c>
      <c r="E376" s="3">
        <f>IF(Tabel1[[#This Row],[inwoners]]&lt;=15000,1,IF(AND(Tabel1[[#This Row],[inwoners]]&lt;40000,Tabel1[[#This Row],[inwoners]]&gt;15000)=TRUE,(40000-Tabel1[[#This Row],[inwoners]])/25000,0))</f>
        <v>0.92832000000000003</v>
      </c>
      <c r="F376" s="5">
        <v>5380009</v>
      </c>
      <c r="G376" s="6">
        <v>9.3348265313067912E-4</v>
      </c>
    </row>
    <row r="377" spans="1:7" x14ac:dyDescent="0.25">
      <c r="A377">
        <v>707</v>
      </c>
      <c r="B377" t="s">
        <v>230</v>
      </c>
      <c r="C377" t="s">
        <v>394</v>
      </c>
      <c r="D377" s="4">
        <v>13718</v>
      </c>
      <c r="E377" s="3">
        <f>IF(Tabel1[[#This Row],[inwoners]]&lt;=15000,1,IF(AND(Tabel1[[#This Row],[inwoners]]&lt;40000,Tabel1[[#This Row],[inwoners]]&gt;15000)=TRUE,(40000-Tabel1[[#This Row],[inwoners]])/25000,0))</f>
        <v>1</v>
      </c>
      <c r="F377" s="5">
        <v>1224479</v>
      </c>
      <c r="G377" s="6">
        <v>2.1245873485022066E-4</v>
      </c>
    </row>
    <row r="378" spans="1:7" x14ac:dyDescent="0.25">
      <c r="A378">
        <v>50</v>
      </c>
      <c r="B378" t="s">
        <v>23</v>
      </c>
      <c r="C378" t="s">
        <v>393</v>
      </c>
      <c r="D378" s="4">
        <v>22113</v>
      </c>
      <c r="E378" s="3">
        <f>IF(Tabel1[[#This Row],[inwoners]]&lt;=15000,1,IF(AND(Tabel1[[#This Row],[inwoners]]&lt;40000,Tabel1[[#This Row],[inwoners]]&gt;15000)=TRUE,(40000-Tabel1[[#This Row],[inwoners]])/25000,0))</f>
        <v>0.71548</v>
      </c>
      <c r="F378" s="5">
        <v>3948071</v>
      </c>
      <c r="G378" s="6">
        <v>6.850278116315964E-4</v>
      </c>
    </row>
    <row r="379" spans="1:7" x14ac:dyDescent="0.25">
      <c r="A379">
        <v>355</v>
      </c>
      <c r="B379" t="s">
        <v>131</v>
      </c>
      <c r="C379" t="s">
        <v>395</v>
      </c>
      <c r="D379" s="4">
        <v>62258</v>
      </c>
      <c r="E379" s="3">
        <f>IF(Tabel1[[#This Row],[inwoners]]&lt;=15000,1,IF(AND(Tabel1[[#This Row],[inwoners]]&lt;40000,Tabel1[[#This Row],[inwoners]]&gt;15000)=TRUE,(40000-Tabel1[[#This Row],[inwoners]])/25000,0))</f>
        <v>0</v>
      </c>
      <c r="F379" s="5">
        <v>17207777</v>
      </c>
      <c r="G379" s="6">
        <v>2.9857127243543787E-3</v>
      </c>
    </row>
    <row r="380" spans="1:7" x14ac:dyDescent="0.25">
      <c r="A380">
        <v>299</v>
      </c>
      <c r="B380" t="s">
        <v>108</v>
      </c>
      <c r="C380" t="s">
        <v>393</v>
      </c>
      <c r="D380" s="4">
        <v>32269</v>
      </c>
      <c r="E380" s="3">
        <f>IF(Tabel1[[#This Row],[inwoners]]&lt;=15000,1,IF(AND(Tabel1[[#This Row],[inwoners]]&lt;40000,Tabel1[[#This Row],[inwoners]]&gt;15000)=TRUE,(40000-Tabel1[[#This Row],[inwoners]])/25000,0))</f>
        <v>0.30924000000000001</v>
      </c>
      <c r="F380" s="5">
        <v>8143358</v>
      </c>
      <c r="G380" s="6">
        <v>1.412949946967178E-3</v>
      </c>
    </row>
    <row r="381" spans="1:7" x14ac:dyDescent="0.25">
      <c r="A381">
        <v>637</v>
      </c>
      <c r="B381" t="s">
        <v>219</v>
      </c>
      <c r="C381" t="s">
        <v>395</v>
      </c>
      <c r="D381" s="4">
        <v>124107</v>
      </c>
      <c r="E381" s="3">
        <f>IF(Tabel1[[#This Row],[inwoners]]&lt;=15000,1,IF(AND(Tabel1[[#This Row],[inwoners]]&lt;40000,Tabel1[[#This Row],[inwoners]]&gt;15000)=TRUE,(40000-Tabel1[[#This Row],[inwoners]])/25000,0))</f>
        <v>0</v>
      </c>
      <c r="F381" s="5">
        <v>42765064</v>
      </c>
      <c r="G381" s="6">
        <v>7.4201447254127811E-3</v>
      </c>
    </row>
    <row r="382" spans="1:7" x14ac:dyDescent="0.25">
      <c r="A382">
        <v>638</v>
      </c>
      <c r="B382" t="s">
        <v>220</v>
      </c>
      <c r="C382" t="s">
        <v>394</v>
      </c>
      <c r="D382" s="4">
        <v>8119</v>
      </c>
      <c r="E382" s="3">
        <f>IF(Tabel1[[#This Row],[inwoners]]&lt;=15000,1,IF(AND(Tabel1[[#This Row],[inwoners]]&lt;40000,Tabel1[[#This Row],[inwoners]]&gt;15000)=TRUE,(40000-Tabel1[[#This Row],[inwoners]])/25000,0))</f>
        <v>1</v>
      </c>
      <c r="F382" s="5">
        <v>919844</v>
      </c>
      <c r="G382" s="6">
        <v>1.5960166936269742E-4</v>
      </c>
    </row>
    <row r="383" spans="1:7" x14ac:dyDescent="0.25">
      <c r="A383">
        <v>56</v>
      </c>
      <c r="B383" t="s">
        <v>25</v>
      </c>
      <c r="C383" t="s">
        <v>393</v>
      </c>
      <c r="D383" s="4">
        <v>18794</v>
      </c>
      <c r="E383" s="3">
        <f>IF(Tabel1[[#This Row],[inwoners]]&lt;=15000,1,IF(AND(Tabel1[[#This Row],[inwoners]]&lt;40000,Tabel1[[#This Row],[inwoners]]&gt;15000)=TRUE,(40000-Tabel1[[#This Row],[inwoners]])/25000,0))</f>
        <v>0.84823999999999999</v>
      </c>
      <c r="F383" s="5">
        <v>3029872</v>
      </c>
      <c r="G383" s="6">
        <v>5.2571156539075624E-4</v>
      </c>
    </row>
    <row r="384" spans="1:7" x14ac:dyDescent="0.25">
      <c r="A384">
        <v>1892</v>
      </c>
      <c r="B384" t="s">
        <v>371</v>
      </c>
      <c r="C384" t="s">
        <v>395</v>
      </c>
      <c r="D384" s="4">
        <v>40937</v>
      </c>
      <c r="E384" s="3">
        <f>IF(Tabel1[[#This Row],[inwoners]]&lt;=15000,1,IF(AND(Tabel1[[#This Row],[inwoners]]&lt;40000,Tabel1[[#This Row],[inwoners]]&gt;15000)=TRUE,(40000-Tabel1[[#This Row],[inwoners]])/25000,0))</f>
        <v>0</v>
      </c>
      <c r="F384" s="5">
        <v>6647385</v>
      </c>
      <c r="G384" s="6">
        <v>1.153384424855252E-3</v>
      </c>
    </row>
    <row r="385" spans="1:7" x14ac:dyDescent="0.25">
      <c r="A385">
        <v>879</v>
      </c>
      <c r="B385" t="s">
        <v>285</v>
      </c>
      <c r="C385" t="s">
        <v>393</v>
      </c>
      <c r="D385" s="4">
        <v>21488</v>
      </c>
      <c r="E385" s="3">
        <f>IF(Tabel1[[#This Row],[inwoners]]&lt;=15000,1,IF(AND(Tabel1[[#This Row],[inwoners]]&lt;40000,Tabel1[[#This Row],[inwoners]]&gt;15000)=TRUE,(40000-Tabel1[[#This Row],[inwoners]])/25000,0))</f>
        <v>0.74048000000000003</v>
      </c>
      <c r="F385" s="5">
        <v>2699871</v>
      </c>
      <c r="G385" s="6">
        <v>4.6845325801324491E-4</v>
      </c>
    </row>
    <row r="386" spans="1:7" x14ac:dyDescent="0.25">
      <c r="A386">
        <v>301</v>
      </c>
      <c r="B386" t="s">
        <v>109</v>
      </c>
      <c r="C386" t="s">
        <v>395</v>
      </c>
      <c r="D386" s="4">
        <v>46997</v>
      </c>
      <c r="E386" s="3">
        <f>IF(Tabel1[[#This Row],[inwoners]]&lt;=15000,1,IF(AND(Tabel1[[#This Row],[inwoners]]&lt;40000,Tabel1[[#This Row],[inwoners]]&gt;15000)=TRUE,(40000-Tabel1[[#This Row],[inwoners]])/25000,0))</f>
        <v>0</v>
      </c>
      <c r="F386" s="5">
        <v>19201564</v>
      </c>
      <c r="G386" s="6">
        <v>3.3316537029916744E-3</v>
      </c>
    </row>
    <row r="387" spans="1:7" x14ac:dyDescent="0.25">
      <c r="A387">
        <v>1896</v>
      </c>
      <c r="B387" t="s">
        <v>374</v>
      </c>
      <c r="C387" t="s">
        <v>393</v>
      </c>
      <c r="D387" s="4">
        <v>22278</v>
      </c>
      <c r="E387" s="3">
        <f>IF(Tabel1[[#This Row],[inwoners]]&lt;=15000,1,IF(AND(Tabel1[[#This Row],[inwoners]]&lt;40000,Tabel1[[#This Row],[inwoners]]&gt;15000)=TRUE,(40000-Tabel1[[#This Row],[inwoners]])/25000,0))</f>
        <v>0.70887999999999995</v>
      </c>
      <c r="F387" s="5">
        <v>2608224</v>
      </c>
      <c r="G387" s="6">
        <v>4.5255163318111782E-4</v>
      </c>
    </row>
    <row r="388" spans="1:7" x14ac:dyDescent="0.25">
      <c r="A388">
        <v>642</v>
      </c>
      <c r="B388" t="s">
        <v>221</v>
      </c>
      <c r="C388" t="s">
        <v>395</v>
      </c>
      <c r="D388" s="4">
        <v>44454</v>
      </c>
      <c r="E388" s="3">
        <f>IF(Tabel1[[#This Row],[inwoners]]&lt;=15000,1,IF(AND(Tabel1[[#This Row],[inwoners]]&lt;40000,Tabel1[[#This Row],[inwoners]]&gt;15000)=TRUE,(40000-Tabel1[[#This Row],[inwoners]])/25000,0))</f>
        <v>0</v>
      </c>
      <c r="F388" s="5">
        <v>13934888</v>
      </c>
      <c r="G388" s="6">
        <v>2.4178354016357339E-3</v>
      </c>
    </row>
    <row r="389" spans="1:7" x14ac:dyDescent="0.25">
      <c r="A389">
        <v>193</v>
      </c>
      <c r="B389" t="s">
        <v>68</v>
      </c>
      <c r="C389" t="s">
        <v>395</v>
      </c>
      <c r="D389" s="4">
        <v>124896</v>
      </c>
      <c r="E389" s="3">
        <f>IF(Tabel1[[#This Row],[inwoners]]&lt;=15000,1,IF(AND(Tabel1[[#This Row],[inwoners]]&lt;40000,Tabel1[[#This Row],[inwoners]]&gt;15000)=TRUE,(40000-Tabel1[[#This Row],[inwoners]])/25000,0))</f>
        <v>0</v>
      </c>
      <c r="F389" s="5">
        <v>45858124</v>
      </c>
      <c r="G389" s="6">
        <v>7.9568200088727861E-3</v>
      </c>
    </row>
  </sheetData>
  <pageMargins left="0.7" right="0.7" top="0.75" bottom="0.75" header="0.3" footer="0.3"/>
  <pageSetup paperSize="9" orientation="portrait" horizontalDpi="4294967293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defaultRowHeight="15" x14ac:dyDescent="0.25"/>
  <sheetData>
    <row r="1" spans="1:1" x14ac:dyDescent="0.25">
      <c r="A1" s="5">
        <v>0</v>
      </c>
    </row>
    <row r="2" spans="1:1" x14ac:dyDescent="0.25">
      <c r="A2" s="5">
        <f>0.7*20000</f>
        <v>14000</v>
      </c>
    </row>
    <row r="3" spans="1:1" x14ac:dyDescent="0.25">
      <c r="A3" s="5">
        <v>15000</v>
      </c>
    </row>
    <row r="4" spans="1:1" x14ac:dyDescent="0.25">
      <c r="A4" s="5">
        <v>20000</v>
      </c>
    </row>
  </sheetData>
  <sheetProtection password="CEFA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>
      <selection activeCell="D12" sqref="D12"/>
    </sheetView>
  </sheetViews>
  <sheetFormatPr defaultRowHeight="15" x14ac:dyDescent="0.25"/>
  <sheetData>
    <row r="1" spans="1:1" x14ac:dyDescent="0.25">
      <c r="A1" s="3">
        <v>0.3</v>
      </c>
    </row>
    <row r="2" spans="1:1" x14ac:dyDescent="0.25">
      <c r="A2" s="3">
        <f t="shared" ref="A2:A9" si="0">A1+0.05</f>
        <v>0.35</v>
      </c>
    </row>
    <row r="3" spans="1:1" x14ac:dyDescent="0.25">
      <c r="A3" s="3">
        <f t="shared" si="0"/>
        <v>0.39999999999999997</v>
      </c>
    </row>
    <row r="4" spans="1:1" x14ac:dyDescent="0.25">
      <c r="A4" s="3">
        <f t="shared" si="0"/>
        <v>0.44999999999999996</v>
      </c>
    </row>
    <row r="5" spans="1:1" x14ac:dyDescent="0.25">
      <c r="A5" s="3">
        <f t="shared" si="0"/>
        <v>0.49999999999999994</v>
      </c>
    </row>
    <row r="6" spans="1:1" x14ac:dyDescent="0.25">
      <c r="A6" s="3">
        <f t="shared" si="0"/>
        <v>0.54999999999999993</v>
      </c>
    </row>
    <row r="7" spans="1:1" x14ac:dyDescent="0.25">
      <c r="A7" s="3">
        <f t="shared" si="0"/>
        <v>0.6</v>
      </c>
    </row>
    <row r="8" spans="1:1" x14ac:dyDescent="0.25">
      <c r="A8" s="3">
        <f t="shared" si="0"/>
        <v>0.65</v>
      </c>
    </row>
    <row r="9" spans="1:1" x14ac:dyDescent="0.25">
      <c r="A9" s="3">
        <f t="shared" si="0"/>
        <v>0.70000000000000007</v>
      </c>
    </row>
    <row r="10" spans="1:1" x14ac:dyDescent="0.25">
      <c r="A10" s="3">
        <v>0.75</v>
      </c>
    </row>
    <row r="11" spans="1:1" x14ac:dyDescent="0.25">
      <c r="A11" s="3">
        <v>0.8</v>
      </c>
    </row>
    <row r="12" spans="1:1" x14ac:dyDescent="0.25">
      <c r="A12" s="3"/>
    </row>
    <row r="13" spans="1:1" x14ac:dyDescent="0.25">
      <c r="A13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defaultRowHeight="15" x14ac:dyDescent="0.25"/>
  <cols>
    <col min="1" max="1" width="9.140625" style="4"/>
  </cols>
  <sheetData>
    <row r="1" spans="1:1" x14ac:dyDescent="0.25">
      <c r="A1" s="4">
        <v>0</v>
      </c>
    </row>
    <row r="2" spans="1:1" x14ac:dyDescent="0.25">
      <c r="A2" s="4">
        <v>2000</v>
      </c>
    </row>
    <row r="3" spans="1:1" x14ac:dyDescent="0.25">
      <c r="A3" s="4">
        <v>3000</v>
      </c>
    </row>
    <row r="4" spans="1:1" x14ac:dyDescent="0.25">
      <c r="A4" s="4">
        <v>4000</v>
      </c>
    </row>
    <row r="5" spans="1:1" x14ac:dyDescent="0.25">
      <c r="A5" s="4">
        <v>5500</v>
      </c>
    </row>
    <row r="6" spans="1:1" x14ac:dyDescent="0.25">
      <c r="A6" s="4">
        <v>8500</v>
      </c>
    </row>
    <row r="7" spans="1:1" x14ac:dyDescent="0.25">
      <c r="A7" s="4">
        <v>10000</v>
      </c>
    </row>
    <row r="8" spans="1:1" x14ac:dyDescent="0.25">
      <c r="A8" s="4">
        <v>11500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B4" sqref="B4"/>
    </sheetView>
  </sheetViews>
  <sheetFormatPr defaultRowHeight="15" x14ac:dyDescent="0.25"/>
  <cols>
    <col min="1" max="1" width="47.5703125" customWidth="1"/>
  </cols>
  <sheetData>
    <row r="1" spans="1:2" x14ac:dyDescent="0.25">
      <c r="A1" t="s">
        <v>412</v>
      </c>
      <c r="B1" s="4">
        <f>Rekenblad!B7*52</f>
        <v>0</v>
      </c>
    </row>
    <row r="2" spans="1:2" x14ac:dyDescent="0.25">
      <c r="A2" t="s">
        <v>414</v>
      </c>
      <c r="B2" s="4" t="e">
        <f>Rekenblad!B32*Rekenblad!B7/Rekenblad!B8</f>
        <v>#DIV/0!</v>
      </c>
    </row>
    <row r="3" spans="1:2" x14ac:dyDescent="0.25">
      <c r="A3" t="s">
        <v>413</v>
      </c>
      <c r="B3" s="4" t="e">
        <f>B2/B1</f>
        <v>#DIV/0!</v>
      </c>
    </row>
    <row r="4" spans="1:2" x14ac:dyDescent="0.25">
      <c r="A4" t="s">
        <v>415</v>
      </c>
      <c r="B4" s="4">
        <f>IF(B1*1.01&lt;=2000,B1*1.01,2000)</f>
        <v>0</v>
      </c>
    </row>
    <row r="5" spans="1:2" x14ac:dyDescent="0.25">
      <c r="A5" t="s">
        <v>416</v>
      </c>
      <c r="B5" s="4">
        <f>IF(0.51*B1&lt;=1000,0.51*B1,1000)</f>
        <v>0</v>
      </c>
    </row>
    <row r="6" spans="1:2" x14ac:dyDescent="0.25">
      <c r="A6" t="s">
        <v>417</v>
      </c>
      <c r="B6" s="4">
        <f>IF(B1&gt;=1248,IF(AND(B3&gt;=9.54,B3&lt;10.5)=TRUE,B4,IF(AND(B3&gt;=10.5,B3&lt;=11.92)=TRUE,B5,0)),0)</f>
        <v>0</v>
      </c>
    </row>
    <row r="9" spans="1:2" x14ac:dyDescent="0.25">
      <c r="A9" t="s">
        <v>503</v>
      </c>
    </row>
    <row r="10" spans="1:2" x14ac:dyDescent="0.25">
      <c r="A10" t="s">
        <v>504</v>
      </c>
    </row>
    <row r="11" spans="1:2" x14ac:dyDescent="0.25">
      <c r="A11" t="s">
        <v>505</v>
      </c>
    </row>
    <row r="14" spans="1:2" x14ac:dyDescent="0.25">
      <c r="A14" t="s">
        <v>507</v>
      </c>
      <c r="B14" t="s">
        <v>508</v>
      </c>
    </row>
    <row r="15" spans="1:2" x14ac:dyDescent="0.25">
      <c r="A15" t="s">
        <v>506</v>
      </c>
      <c r="B15" t="s">
        <v>509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zoomScale="85" zoomScaleNormal="85" workbookViewId="0">
      <selection activeCell="A9" sqref="A9"/>
    </sheetView>
  </sheetViews>
  <sheetFormatPr defaultRowHeight="15" x14ac:dyDescent="0.25"/>
  <cols>
    <col min="1" max="1" width="59.7109375" bestFit="1" customWidth="1"/>
    <col min="2" max="4" width="17.28515625" customWidth="1"/>
    <col min="5" max="6" width="13.140625" customWidth="1"/>
  </cols>
  <sheetData>
    <row r="1" spans="1:8" s="1" customFormat="1" ht="49.5" customHeight="1" thickBot="1" x14ac:dyDescent="0.3">
      <c r="A1" s="11" t="s">
        <v>410</v>
      </c>
      <c r="B1" s="12" t="s">
        <v>406</v>
      </c>
      <c r="C1" s="12" t="s">
        <v>405</v>
      </c>
      <c r="D1" s="13" t="s">
        <v>408</v>
      </c>
      <c r="E1" s="35" t="s">
        <v>444</v>
      </c>
      <c r="F1" s="13" t="s">
        <v>445</v>
      </c>
    </row>
    <row r="2" spans="1:8" x14ac:dyDescent="0.25">
      <c r="A2" s="14" t="s">
        <v>411</v>
      </c>
      <c r="B2" s="15">
        <v>0</v>
      </c>
      <c r="C2" s="15">
        <f>B2*12</f>
        <v>0</v>
      </c>
      <c r="D2" s="16">
        <f>C2*1.247*1.0675</f>
        <v>0</v>
      </c>
      <c r="E2" s="36">
        <v>20288</v>
      </c>
      <c r="F2" s="16">
        <v>18341</v>
      </c>
    </row>
    <row r="3" spans="1:8" x14ac:dyDescent="0.25">
      <c r="A3" s="10" t="s">
        <v>426</v>
      </c>
      <c r="B3" s="17">
        <v>243.52</v>
      </c>
      <c r="C3" s="17">
        <f t="shared" ref="C3:C5" si="0">B3*12</f>
        <v>2922.2400000000002</v>
      </c>
      <c r="D3" s="18">
        <f t="shared" ref="D3:D5" si="1">C3*1.247*1.0675</f>
        <v>3890.0055264000002</v>
      </c>
      <c r="E3" s="37">
        <v>14202</v>
      </c>
      <c r="F3" s="18">
        <v>12817</v>
      </c>
      <c r="H3">
        <f>D3/C3</f>
        <v>1.3311724999999999</v>
      </c>
    </row>
    <row r="4" spans="1:8" x14ac:dyDescent="0.25">
      <c r="A4" s="10" t="s">
        <v>443</v>
      </c>
      <c r="B4" s="17">
        <v>986.52</v>
      </c>
      <c r="C4" s="17">
        <f t="shared" si="0"/>
        <v>11838.24</v>
      </c>
      <c r="D4" s="18">
        <f t="shared" si="1"/>
        <v>15758.7395364</v>
      </c>
      <c r="E4" s="37">
        <v>20288</v>
      </c>
      <c r="F4" s="18">
        <v>18341</v>
      </c>
      <c r="H4">
        <f t="shared" ref="H4:H6" si="2">D4/C4</f>
        <v>1.3311725000000001</v>
      </c>
    </row>
    <row r="5" spans="1:8" x14ac:dyDescent="0.25">
      <c r="A5" s="10" t="s">
        <v>442</v>
      </c>
      <c r="B5" s="17">
        <v>1409.31</v>
      </c>
      <c r="C5" s="17">
        <f t="shared" si="0"/>
        <v>16911.72</v>
      </c>
      <c r="D5" s="18">
        <f t="shared" si="1"/>
        <v>22512.416591700003</v>
      </c>
      <c r="E5" s="37">
        <v>20288</v>
      </c>
      <c r="F5" s="18">
        <v>18341</v>
      </c>
      <c r="H5">
        <f t="shared" si="2"/>
        <v>1.3311725000000001</v>
      </c>
    </row>
    <row r="6" spans="1:8" ht="15.75" thickBot="1" x14ac:dyDescent="0.3">
      <c r="A6" s="19" t="s">
        <v>449</v>
      </c>
      <c r="B6" s="20"/>
      <c r="C6" s="20">
        <f>D6/(1+0.247+0.0675)</f>
        <v>11791.55572461012</v>
      </c>
      <c r="D6" s="21">
        <v>15500</v>
      </c>
      <c r="E6" s="38">
        <v>20288</v>
      </c>
      <c r="F6" s="21">
        <v>18341</v>
      </c>
      <c r="H6">
        <f t="shared" si="2"/>
        <v>1.3144999999999998</v>
      </c>
    </row>
    <row r="8" spans="1:8" x14ac:dyDescent="0.25">
      <c r="A8" t="s">
        <v>407</v>
      </c>
    </row>
    <row r="9" spans="1:8" ht="45" x14ac:dyDescent="0.25">
      <c r="A9" s="9" t="s">
        <v>409</v>
      </c>
    </row>
    <row r="10" spans="1:8" x14ac:dyDescent="0.25">
      <c r="C10" s="3"/>
    </row>
    <row r="13" spans="1:8" x14ac:dyDescent="0.25">
      <c r="C13" s="24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H17" sqref="H17"/>
    </sheetView>
  </sheetViews>
  <sheetFormatPr defaultRowHeight="15" x14ac:dyDescent="0.25"/>
  <sheetData>
    <row r="1" spans="1:1" x14ac:dyDescent="0.25">
      <c r="A1">
        <v>40</v>
      </c>
    </row>
    <row r="2" spans="1:1" x14ac:dyDescent="0.25">
      <c r="A2">
        <v>38</v>
      </c>
    </row>
    <row r="3" spans="1:1" x14ac:dyDescent="0.25">
      <c r="A3">
        <v>37.5</v>
      </c>
    </row>
    <row r="4" spans="1:1" x14ac:dyDescent="0.25">
      <c r="A4">
        <v>37</v>
      </c>
    </row>
    <row r="5" spans="1:1" x14ac:dyDescent="0.25">
      <c r="A5">
        <v>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2"/>
  <sheetViews>
    <sheetView workbookViewId="0">
      <selection activeCell="D22" sqref="D22"/>
    </sheetView>
  </sheetViews>
  <sheetFormatPr defaultRowHeight="15" x14ac:dyDescent="0.25"/>
  <cols>
    <col min="1" max="1" width="21" bestFit="1" customWidth="1"/>
    <col min="2" max="2" width="9.140625" style="4"/>
  </cols>
  <sheetData>
    <row r="1" spans="2:2" x14ac:dyDescent="0.25">
      <c r="B1" s="4" t="s">
        <v>453</v>
      </c>
    </row>
    <row r="2" spans="2:2" x14ac:dyDescent="0.25">
      <c r="B2" s="4" t="s">
        <v>454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10</vt:i4>
      </vt:variant>
      <vt:variant>
        <vt:lpstr>Benoemde bereiken</vt:lpstr>
      </vt:variant>
      <vt:variant>
        <vt:i4>6</vt:i4>
      </vt:variant>
    </vt:vector>
  </HeadingPairs>
  <TitlesOfParts>
    <vt:vector size="16" baseType="lpstr">
      <vt:lpstr>Rekenblad</vt:lpstr>
      <vt:lpstr>gemeenten</vt:lpstr>
      <vt:lpstr>uitkeringshoogte</vt:lpstr>
      <vt:lpstr>gemiddelde loonwaarde</vt:lpstr>
      <vt:lpstr>Begeleidingsvergoeding</vt:lpstr>
      <vt:lpstr>LIV</vt:lpstr>
      <vt:lpstr>bijstandsnormen en WML</vt:lpstr>
      <vt:lpstr>omvang werkweek</vt:lpstr>
      <vt:lpstr>ja nee</vt:lpstr>
      <vt:lpstr>participatiebudget</vt:lpstr>
      <vt:lpstr>begeleidingsvergoeding</vt:lpstr>
      <vt:lpstr>gemeenten</vt:lpstr>
      <vt:lpstr>In_te_zetten_groepen</vt:lpstr>
      <vt:lpstr>loonwaarden</vt:lpstr>
      <vt:lpstr>uitkeringen</vt:lpstr>
      <vt:lpstr>uren_per_fte</vt:lpstr>
    </vt:vector>
  </TitlesOfParts>
  <Company>Berenschot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Heekelaar</dc:creator>
  <cp:lastModifiedBy>Martin Heekelaar</cp:lastModifiedBy>
  <dcterms:created xsi:type="dcterms:W3CDTF">2017-05-11T21:19:47Z</dcterms:created>
  <dcterms:modified xsi:type="dcterms:W3CDTF">2018-03-08T06:20:11Z</dcterms:modified>
</cp:coreProperties>
</file>